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3270" firstSheet="4" activeTab="4"/>
  </bookViews>
  <sheets>
    <sheet name="2007" sheetId="1" r:id="rId1"/>
    <sheet name="2008" sheetId="2" r:id="rId2"/>
    <sheet name="2009" sheetId="3" r:id="rId3"/>
    <sheet name="2010" sheetId="4" r:id="rId4"/>
    <sheet name="IIkv.201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q">'[3]НДС'!$X$4:$AA$4</definedName>
    <definedName name="bbbbb" localSheetId="0">'[7]реестри'!$F$62</definedName>
    <definedName name="bbbbb">'[7]реестри'!$F$62</definedName>
    <definedName name="cek" localSheetId="0">#REF!</definedName>
    <definedName name="cek">#REF!</definedName>
    <definedName name="charbi" localSheetId="0">#REF!</definedName>
    <definedName name="charbi">#REF!</definedName>
    <definedName name="cul" localSheetId="0">#REF!</definedName>
    <definedName name="cul">#REF!</definedName>
    <definedName name="dfgdfh" localSheetId="0">#REF!</definedName>
    <definedName name="dfgdfh">#REF!</definedName>
    <definedName name="dfgfd" localSheetId="0">#REF!</definedName>
    <definedName name="dfgfd">#REF!</definedName>
    <definedName name="dfghfgh" localSheetId="0">#REF!</definedName>
    <definedName name="dfghfgh">#REF!</definedName>
    <definedName name="dfgsdf" localSheetId="0">#REF!</definedName>
    <definedName name="dfgsdf">#REF!</definedName>
    <definedName name="djaami" localSheetId="0">#REF!</definedName>
    <definedName name="djaami">#REF!</definedName>
    <definedName name="djam" localSheetId="0">#REF!</definedName>
    <definedName name="djam">#REF!</definedName>
    <definedName name="djanmrte" localSheetId="0">#REF!</definedName>
    <definedName name="djanmrte">#REF!</definedName>
    <definedName name="djjjami" localSheetId="0">#REF!</definedName>
    <definedName name="djjjami">#REF!</definedName>
    <definedName name="fgh" localSheetId="0">#REF!</definedName>
    <definedName name="fgh">#REF!</definedName>
    <definedName name="fhjjjh" localSheetId="0">#REF!</definedName>
    <definedName name="fhjjjh">#REF!</definedName>
    <definedName name="forma" localSheetId="0">'[17]ФОРМА'!#REF!</definedName>
    <definedName name="forma">'[17]ФОРМА'!#REF!</definedName>
    <definedName name="gard" localSheetId="0">#REF!</definedName>
    <definedName name="gard">#REF!</definedName>
    <definedName name="iu" localSheetId="0">#REF!</definedName>
    <definedName name="iu">#REF!</definedName>
    <definedName name="JAMI" localSheetId="0">#REF!</definedName>
    <definedName name="JAMI">#REF!</definedName>
    <definedName name="jlhkj" localSheetId="0">#REF!</definedName>
    <definedName name="jlhkj">#REF!</definedName>
    <definedName name="kapit" localSheetId="0">#REF!</definedName>
    <definedName name="kapit">#REF!</definedName>
    <definedName name="kapm" localSheetId="0">#REF!</definedName>
    <definedName name="kapm">#REF!</definedName>
    <definedName name="khgj" localSheetId="0">#REF!</definedName>
    <definedName name="khgj">#REF!</definedName>
    <definedName name="kultura" localSheetId="0">#REF!</definedName>
    <definedName name="kultura">#REF!</definedName>
    <definedName name="l" localSheetId="0">#REF!</definedName>
    <definedName name="l">#REF!</definedName>
    <definedName name="nm" localSheetId="0">#REF!</definedName>
    <definedName name="nm">#REF!</definedName>
    <definedName name="Organisation" localSheetId="0">#REF!</definedName>
    <definedName name="Organisation">#REF!</definedName>
    <definedName name="po" localSheetId="0">#REF!</definedName>
    <definedName name="po">#REF!</definedName>
    <definedName name="pp" localSheetId="0">#REF!</definedName>
    <definedName name="pp">#REF!</definedName>
    <definedName name="Print">#REF!</definedName>
    <definedName name="razmi" localSheetId="0">#REF!</definedName>
    <definedName name="razmi">#REF!</definedName>
    <definedName name="rftjh" localSheetId="0">#REF!</definedName>
    <definedName name="rftjh">#REF!</definedName>
    <definedName name="rty" localSheetId="0">#REF!</definedName>
    <definedName name="rty">#REF!</definedName>
    <definedName name="rtyrtujh" localSheetId="0">#REF!</definedName>
    <definedName name="rtyrtujh">#REF!</definedName>
    <definedName name="sabinao" localSheetId="0">#REF!</definedName>
    <definedName name="sabinao">#REF!</definedName>
    <definedName name="sul" localSheetId="0">#REF!</definedName>
    <definedName name="sul">#REF!</definedName>
    <definedName name="tele" localSheetId="0">#REF!</definedName>
    <definedName name="tele">#REF!</definedName>
    <definedName name="uShiSh" localSheetId="0">#REF!</definedName>
    <definedName name="uShiSh">#REF!</definedName>
    <definedName name="xfgu" localSheetId="0">#REF!</definedName>
    <definedName name="xfgu">#REF!</definedName>
    <definedName name="гардамавали" localSheetId="0">#REF!</definedName>
    <definedName name="гардамавали">#REF!</definedName>
    <definedName name="дата">#REF!</definedName>
    <definedName name="дж" localSheetId="0">#REF!</definedName>
    <definedName name="дж">#REF!</definedName>
    <definedName name="джами" localSheetId="0">#REF!</definedName>
    <definedName name="джами">#REF!</definedName>
    <definedName name="джамртелоба" localSheetId="0">#REF!</definedName>
    <definedName name="джамртелоба">#REF!</definedName>
    <definedName name="итоги">'[3]НДС'!$H$2</definedName>
    <definedName name="капиталури" localSheetId="0">#REF!</definedName>
    <definedName name="капиталури">#REF!</definedName>
    <definedName name="КАПМШ" localSheetId="0">#REF!</definedName>
    <definedName name="КАПМШ">#REF!</definedName>
    <definedName name="КОДИ">#REF!</definedName>
    <definedName name="култура" localSheetId="0">#REF!</definedName>
    <definedName name="култура">#REF!</definedName>
    <definedName name="м" localSheetId="0">#REF!</definedName>
    <definedName name="м">#REF!</definedName>
    <definedName name="РАЗМИ" localSheetId="0">#REF!</definedName>
    <definedName name="РАЗМИ">#REF!</definedName>
    <definedName name="с3">'[3]НДС'!$D$3</definedName>
    <definedName name="сабинао" localSheetId="0">#REF!</definedName>
    <definedName name="сабинао">#REF!</definedName>
    <definedName name="сссс" localSheetId="0">#REF!</definedName>
    <definedName name="сссс">#REF!</definedName>
    <definedName name="сул" localSheetId="0">#REF!</definedName>
    <definedName name="сул">#REF!</definedName>
    <definedName name="ТЕЛЕ" localSheetId="0">#REF!</definedName>
    <definedName name="ТЕЛЕ">#REF!</definedName>
    <definedName name="трансф" localSheetId="0">#REF!</definedName>
    <definedName name="трансф">#REF!</definedName>
    <definedName name="УШИШ" localSheetId="0">#REF!</definedName>
    <definedName name="УШИШ">#REF!</definedName>
    <definedName name="ф" localSheetId="0">#REF!</definedName>
    <definedName name="ф">#REF!</definedName>
    <definedName name="фв2">'[3]НДС'!$C$2</definedName>
    <definedName name="Форма" localSheetId="0">'[11]ФОРМА'!#REF!</definedName>
    <definedName name="Форма">'[11]ФОРМА'!#REF!</definedName>
    <definedName name="ЧАРБИ" localSheetId="0">#REF!</definedName>
    <definedName name="ЧАРБИ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-1000</t>
        </r>
      </text>
    </comment>
    <comment ref="E2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-1000</t>
        </r>
      </text>
    </comment>
    <comment ref="E2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-800</t>
        </r>
      </text>
    </comment>
    <comment ref="M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_3400</t>
        </r>
      </text>
    </comment>
    <comment ref="L2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_3600</t>
        </r>
      </text>
    </comment>
    <comment ref="L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_3600</t>
        </r>
      </text>
    </comment>
    <comment ref="L2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_3500</t>
        </r>
      </text>
    </comment>
    <comment ref="C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+9000</t>
        </r>
      </text>
    </comment>
    <comment ref="C2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+9450</t>
        </r>
      </text>
    </comment>
    <comment ref="G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-600</t>
        </r>
      </text>
    </comment>
    <comment ref="G2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-540</t>
        </r>
      </text>
    </comment>
    <comment ref="H2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-260</t>
        </r>
      </text>
    </comment>
    <comment ref="J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+1100</t>
        </r>
      </text>
    </comment>
    <comment ref="K26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-2940</t>
        </r>
        <r>
          <rPr>
            <sz val="8"/>
            <color indexed="10"/>
            <rFont val="Tahoma"/>
            <family val="2"/>
          </rPr>
          <t>+170</t>
        </r>
        <r>
          <rPr>
            <sz val="8"/>
            <rFont val="Tahoma"/>
            <family val="2"/>
          </rPr>
          <t xml:space="preserve">
Cerili 20.11.07</t>
        </r>
      </text>
    </comment>
    <comment ref="K26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-2000</t>
        </r>
        <r>
          <rPr>
            <sz val="8"/>
            <color indexed="10"/>
            <rFont val="Tahoma"/>
            <family val="2"/>
          </rPr>
          <t>-170
Cerili 20.11.07</t>
        </r>
      </text>
    </comment>
    <comment ref="C2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-4950</t>
        </r>
      </text>
    </comment>
    <comment ref="D2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-990</t>
        </r>
      </text>
    </comment>
    <comment ref="G2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+4540</t>
        </r>
      </text>
    </comment>
    <comment ref="J2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-3000</t>
        </r>
      </text>
    </comment>
    <comment ref="M29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+3000+1400</t>
        </r>
      </text>
    </comment>
    <comment ref="G3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+990</t>
        </r>
      </text>
    </comment>
    <comment ref="H3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-260</t>
        </r>
      </text>
    </comment>
    <comment ref="H3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-1040</t>
        </r>
      </text>
    </comment>
    <comment ref="I3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-1360</t>
        </r>
      </text>
    </comment>
    <comment ref="I35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-1360</t>
        </r>
      </text>
    </comment>
    <comment ref="I35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-410</t>
        </r>
      </text>
    </comment>
    <comment ref="C3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+1200</t>
        </r>
      </text>
    </comment>
    <comment ref="D35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+240</t>
        </r>
      </text>
    </comment>
    <comment ref="H2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-20</t>
        </r>
      </text>
    </comment>
    <comment ref="J29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+20</t>
        </r>
      </text>
    </comment>
    <comment ref="E32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-200</t>
        </r>
      </text>
    </comment>
  </commentList>
</comments>
</file>

<file path=xl/comments2.xml><?xml version="1.0" encoding="utf-8"?>
<comments xmlns="http://schemas.openxmlformats.org/spreadsheetml/2006/main">
  <authors>
    <author>user</author>
    <author>admin</author>
  </authors>
  <commentList>
    <comment ref="C4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-4500 dekembris chatvlit
Gadatanilia Subsidiebsi</t>
        </r>
      </text>
    </comment>
    <comment ref="C7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+4500 dekembris chatvlit
kvlav daemata</t>
        </r>
      </text>
    </comment>
    <comment ref="I202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-10000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L1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Sawevro</t>
        </r>
      </text>
    </comment>
    <comment ref="L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Gadamzadeba</t>
        </r>
      </text>
    </comment>
    <comment ref="L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Samedicino Semowmeba</t>
        </r>
      </text>
    </comment>
    <comment ref="L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Auditi</t>
        </r>
      </text>
    </comment>
    <comment ref="G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G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G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Fardebis recxva</t>
        </r>
      </text>
    </comment>
    <comment ref="J3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L3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Gadamzadeba</t>
        </r>
      </text>
    </comment>
    <comment ref="L4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Auditi</t>
        </r>
      </text>
    </comment>
    <comment ref="L4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Samedicino Semowmeba</t>
        </r>
      </text>
    </comment>
    <comment ref="L5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Sawevro</t>
        </r>
      </text>
    </comment>
    <comment ref="J4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J4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J5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G6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L6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Gadamzadeba
-800lari samedicinoSi</t>
        </r>
      </text>
    </comment>
    <comment ref="L6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Auditi</t>
        </r>
      </text>
    </comment>
    <comment ref="G7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Fardebis recxva</t>
        </r>
      </text>
    </comment>
    <comment ref="L7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Samedicino Semowmeba</t>
        </r>
      </text>
    </comment>
    <comment ref="G7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L7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Sawevro</t>
        </r>
      </text>
    </comment>
    <comment ref="G9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L9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Gadamzadeba
-800lari samedicinoSi</t>
        </r>
      </text>
    </comment>
    <comment ref="L9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Auditi</t>
        </r>
      </text>
    </comment>
    <comment ref="G10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Fardebis recxva</t>
        </r>
      </text>
    </comment>
    <comment ref="L10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Samedicino Semowmeba</t>
        </r>
      </text>
    </comment>
    <comment ref="G10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L10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Sawevro</t>
        </r>
      </text>
    </comment>
    <comment ref="G19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L19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Gadamzadeba
-800lari samedicinoSi</t>
        </r>
      </text>
    </comment>
    <comment ref="L19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Auditi</t>
        </r>
      </text>
    </comment>
    <comment ref="G19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Fardebis recxva</t>
        </r>
      </text>
    </comment>
    <comment ref="L19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Samedicino Semowmeba</t>
        </r>
      </text>
    </comment>
    <comment ref="G20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L20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Sawevro</t>
        </r>
      </text>
    </comment>
    <comment ref="G2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L2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Gadamzadeba
-800lari samedicinoSi</t>
        </r>
      </text>
    </comment>
    <comment ref="L22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Auditi</t>
        </r>
      </text>
    </comment>
    <comment ref="G22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Fardebis recxva</t>
        </r>
      </text>
    </comment>
    <comment ref="L22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Samedicino Semowmeba</t>
        </r>
      </text>
    </comment>
    <comment ref="G23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L23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-200</t>
        </r>
      </text>
    </comment>
    <comment ref="L23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-100</t>
        </r>
      </text>
    </comment>
    <comment ref="K23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+1200
</t>
        </r>
      </text>
    </comment>
    <comment ref="L23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-900
</t>
        </r>
      </text>
    </comment>
    <comment ref="G23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Tanxebis ukmarisobis gamo "sxvaSi" sxvaoba movakelit "Ofiss" -900</t>
        </r>
      </text>
    </comment>
    <comment ref="G25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L25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Gadamzadeba
-800lari samedicinoSi</t>
        </r>
      </text>
    </comment>
    <comment ref="L25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Auditi</t>
        </r>
      </text>
    </comment>
    <comment ref="G26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Fardebis recxva</t>
        </r>
      </text>
    </comment>
    <comment ref="L26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Samedicino Semowmeba</t>
        </r>
      </text>
    </comment>
    <comment ref="G26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G26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Tanxebis ukmarisobis gamo "sxvaSi" sxvaoba movakelit "Ofiss" -900</t>
        </r>
      </text>
    </comment>
    <comment ref="L26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-900
</t>
        </r>
      </text>
    </comment>
    <comment ref="K26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+1200
</t>
        </r>
      </text>
    </comment>
    <comment ref="L26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-200</t>
        </r>
      </text>
    </comment>
    <comment ref="L27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-100</t>
        </r>
      </text>
    </comment>
    <comment ref="G28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L28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Gadamzadeba
-800lari samedicinoSi</t>
        </r>
      </text>
    </comment>
    <comment ref="L28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Auditi</t>
        </r>
      </text>
    </comment>
    <comment ref="G28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Fardebis recxva</t>
        </r>
      </text>
    </comment>
    <comment ref="L28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Samedicino Semowmeba</t>
        </r>
      </text>
    </comment>
    <comment ref="G29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G29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Tanxebis ukmarisobis gamo "sxvaSi" sxvaoba movakelit "Ofiss" -900</t>
        </r>
      </text>
    </comment>
    <comment ref="L29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-900
</t>
        </r>
      </text>
    </comment>
    <comment ref="K29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+1200
</t>
        </r>
      </text>
    </comment>
    <comment ref="L29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-200</t>
        </r>
      </text>
    </comment>
    <comment ref="L29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-100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G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L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Auditi</t>
        </r>
      </text>
    </comment>
    <comment ref="G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K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A/M DAZGVEVA</t>
        </r>
      </text>
    </comment>
    <comment ref="H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1500 restor.
4660-ART+</t>
        </r>
      </text>
    </comment>
    <comment ref="G6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H6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1500 restor.
4660-ART+</t>
        </r>
      </text>
    </comment>
    <comment ref="K6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A/M DAZGVEVA</t>
        </r>
      </text>
    </comment>
    <comment ref="L6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Auditi</t>
        </r>
      </text>
    </comment>
    <comment ref="G7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I6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+9010</t>
        </r>
      </text>
    </comment>
    <comment ref="G9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H9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1500 restor.
4660-ART+</t>
        </r>
      </text>
    </comment>
    <comment ref="K9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A/M DAZGVEVA</t>
        </r>
      </text>
    </comment>
    <comment ref="I9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+9010</t>
        </r>
      </text>
    </comment>
    <comment ref="L9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Auditi</t>
        </r>
      </text>
    </comment>
    <comment ref="G10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G12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H12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1500 restor.
4660-ART+</t>
        </r>
      </text>
    </comment>
    <comment ref="K12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A/M DAZGVEVA</t>
        </r>
      </text>
    </comment>
    <comment ref="I1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+9010</t>
        </r>
      </text>
    </comment>
    <comment ref="L1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Auditi</t>
        </r>
      </text>
    </comment>
    <comment ref="G12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G15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H15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1500 restor.
4660-ART+</t>
        </r>
      </text>
    </comment>
    <comment ref="K15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A/M DAZGVEVA</t>
        </r>
      </text>
    </comment>
    <comment ref="I15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+9010</t>
        </r>
      </text>
    </comment>
    <comment ref="L15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Auditi</t>
        </r>
      </text>
    </comment>
    <comment ref="G15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G18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H18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1500 restor.
4660-ART+</t>
        </r>
      </text>
    </comment>
    <comment ref="K18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A/M DAZGVEVA</t>
        </r>
      </text>
    </comment>
    <comment ref="I18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+9010</t>
        </r>
      </text>
    </comment>
    <comment ref="L18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Auditi</t>
        </r>
      </text>
    </comment>
    <comment ref="G18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G2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H2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1500 restor.
4660-ART+</t>
        </r>
      </text>
    </comment>
    <comment ref="K21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A/M DAZGVEVA</t>
        </r>
      </text>
    </comment>
    <comment ref="I2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+9010(05.02.2010) -1000 (15.11.2010)</t>
        </r>
      </text>
    </comment>
    <comment ref="L2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Auditi</t>
        </r>
      </text>
    </comment>
    <comment ref="G21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Jurnal-gazet</t>
        </r>
      </text>
    </comment>
    <comment ref="L2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-600</t>
        </r>
      </text>
    </comment>
    <comment ref="L2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-600</t>
        </r>
      </text>
    </comment>
    <comment ref="G2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15.11.2010</t>
        </r>
      </text>
    </comment>
    <comment ref="H2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-1000</t>
        </r>
      </text>
    </comment>
    <comment ref="H22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-1000</t>
        </r>
      </text>
    </comment>
    <comment ref="G2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1000 daemata TebervalSi  samedicinos moxsnis gamo
+1000 (15.11.2010)
</t>
        </r>
        <r>
          <rPr>
            <b/>
            <sz val="8"/>
            <rFont val="Tahoma"/>
            <family val="2"/>
          </rPr>
          <t>sul 2000 lari</t>
        </r>
      </text>
    </comment>
    <comment ref="F22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+10 000,00</t>
        </r>
      </text>
    </comment>
  </commentList>
</comments>
</file>

<file path=xl/sharedStrings.xml><?xml version="1.0" encoding="utf-8"?>
<sst xmlns="http://schemas.openxmlformats.org/spreadsheetml/2006/main" count="1454" uniqueCount="206">
  <si>
    <t>Tveebi</t>
  </si>
  <si>
    <t>Sromis anazRaureba</t>
  </si>
  <si>
    <t>maT Soris</t>
  </si>
  <si>
    <t>socialuri Ggadasaxadi</t>
  </si>
  <si>
    <t>mivlinebebi</t>
  </si>
  <si>
    <t>sxva saqoneli  da momsaxureba</t>
  </si>
  <si>
    <t>ofisis xarjebi</t>
  </si>
  <si>
    <t>komnaluri momsaxurebis xarjebi</t>
  </si>
  <si>
    <t>transportisa da teqnikis eqsploataciisa da movla-Senaxvis xarjebi</t>
  </si>
  <si>
    <t>sxva xarjebi</t>
  </si>
  <si>
    <t>ianvari</t>
  </si>
  <si>
    <t>Tebervali</t>
  </si>
  <si>
    <t>marti</t>
  </si>
  <si>
    <t>I kvartali</t>
  </si>
  <si>
    <t>aprili</t>
  </si>
  <si>
    <t>maisi</t>
  </si>
  <si>
    <t>ivnisi</t>
  </si>
  <si>
    <t>II kvartali</t>
  </si>
  <si>
    <t>ivlisi</t>
  </si>
  <si>
    <t>agvisto</t>
  </si>
  <si>
    <t>seqtemberi</t>
  </si>
  <si>
    <t>III kvartali</t>
  </si>
  <si>
    <t>oqtomberi</t>
  </si>
  <si>
    <t>noemberi</t>
  </si>
  <si>
    <t>dekemberi</t>
  </si>
  <si>
    <t>IV kvartali</t>
  </si>
  <si>
    <t>sul 2006 weli</t>
  </si>
  <si>
    <t>sul 2007 wlis gegma</t>
  </si>
  <si>
    <t>subsidiebi,subvenciebi da mimdinare transpertebi</t>
  </si>
  <si>
    <t>kapitaluri xarjebi</t>
  </si>
  <si>
    <t>sakrebulos mTavari buRalteri:                   giuli kverReliZe</t>
  </si>
  <si>
    <t>sakrebulos Tavmjdomare:                    badri qajaia</t>
  </si>
  <si>
    <t xml:space="preserve">TviTmmarTveli qalaq baTumis sakrebulos </t>
  </si>
  <si>
    <t>2007 wlis sabiujeto xarjTaRricxva</t>
  </si>
  <si>
    <t>I</t>
  </si>
  <si>
    <t>cvl.16.02.07; wer.#107</t>
  </si>
  <si>
    <t>.+1000</t>
  </si>
  <si>
    <t>rbili inventarisa da uniformis SeZenis xarjebi</t>
  </si>
  <si>
    <t>cvl. 29.03.07;  werili #212</t>
  </si>
  <si>
    <t>sul 2007 weli</t>
  </si>
  <si>
    <t>danarTi # 2</t>
  </si>
  <si>
    <t>sakrebulos  buRalteri:                   giuli kverReliZe</t>
  </si>
  <si>
    <t>cvl. 10.05.07.;  werili # 302</t>
  </si>
  <si>
    <t>cvl. 08.06.07.;  werili # 368</t>
  </si>
  <si>
    <t>cvl. 22.06.07.;  werili # 416</t>
  </si>
  <si>
    <t>kvebis xarjebi</t>
  </si>
  <si>
    <t>samedicino xarjebi</t>
  </si>
  <si>
    <t>xelmZRvaneli</t>
  </si>
  <si>
    <t>buRalteri</t>
  </si>
  <si>
    <t>aip q.baTumis # 13 sabavSvo baRi</t>
  </si>
  <si>
    <t>cvl. 08.10.07.;  werili # 716</t>
  </si>
  <si>
    <t>dadgenileba # 16-1  27.09.07</t>
  </si>
  <si>
    <t>.+3000</t>
  </si>
  <si>
    <t>.+1500</t>
  </si>
  <si>
    <t>.+2500</t>
  </si>
  <si>
    <t>.+6000</t>
  </si>
  <si>
    <t>.+10700</t>
  </si>
  <si>
    <t>.+7000</t>
  </si>
  <si>
    <t>.+10000</t>
  </si>
  <si>
    <t>.+30700</t>
  </si>
  <si>
    <t>dadgenileba # 18-1  02.11.07</t>
  </si>
  <si>
    <t>. -10700</t>
  </si>
  <si>
    <t>. -2800</t>
  </si>
  <si>
    <t>. -260</t>
  </si>
  <si>
    <t>.+1100</t>
  </si>
  <si>
    <t>.-4940</t>
  </si>
  <si>
    <t>.-1140</t>
  </si>
  <si>
    <t>.+18450</t>
  </si>
  <si>
    <t>.+3690</t>
  </si>
  <si>
    <t>.-5240</t>
  </si>
  <si>
    <t xml:space="preserve">cvl. 09.11.07.;  werili #774 </t>
  </si>
  <si>
    <t>.-3400</t>
  </si>
  <si>
    <t>.+4400</t>
  </si>
  <si>
    <t>.-3000</t>
  </si>
  <si>
    <t>.+4540</t>
  </si>
  <si>
    <t>.-990</t>
  </si>
  <si>
    <t>.-4950</t>
  </si>
  <si>
    <t>dadgenileba #19-1  21.11.07</t>
  </si>
  <si>
    <t>cvl. 27.11.07.;  werili #810</t>
  </si>
  <si>
    <t>17,12,2007</t>
  </si>
  <si>
    <t>cvl. 20.12.07.;  werili #850</t>
  </si>
  <si>
    <t>.-50</t>
  </si>
  <si>
    <t>.-360</t>
  </si>
  <si>
    <t>.-41</t>
  </si>
  <si>
    <t>.-1145</t>
  </si>
  <si>
    <t>.+1330</t>
  </si>
  <si>
    <t>.+266</t>
  </si>
  <si>
    <t>2008 wlis sabiujeto xarjTaRricxva</t>
  </si>
  <si>
    <t xml:space="preserve">11.01.2008 weli   werili # 07 </t>
  </si>
  <si>
    <t>sul 2008 weli</t>
  </si>
  <si>
    <t>sul 2008 wlis gegma</t>
  </si>
  <si>
    <t>dadgenileba # 21-1  28.12.2007</t>
  </si>
  <si>
    <t>1 kvartali</t>
  </si>
  <si>
    <t>2 kvartali</t>
  </si>
  <si>
    <t>3 kvartali</t>
  </si>
  <si>
    <t>4 kvartali</t>
  </si>
  <si>
    <t xml:space="preserve">08.02.2008 weli   werili #48 </t>
  </si>
  <si>
    <t xml:space="preserve">TviTmmarTveli qalaq baTumis sakrebulo </t>
  </si>
  <si>
    <t>04.03.2008 weli   werili # 88</t>
  </si>
  <si>
    <t>dadgenileba #2-1  26.02.2008</t>
  </si>
  <si>
    <t>me-3 kvartali</t>
  </si>
  <si>
    <t>me-2 kvartali</t>
  </si>
  <si>
    <t>1-li kvartali</t>
  </si>
  <si>
    <t>me-4 kvartali</t>
  </si>
  <si>
    <t>dadgenileba #4-1  15.04.2008</t>
  </si>
  <si>
    <t xml:space="preserve">21.04.2008 weli   werili # 190 </t>
  </si>
  <si>
    <t>06.05.2008 weli   werili # 218</t>
  </si>
  <si>
    <t>dadgenileba #5-1  01.05.2008</t>
  </si>
  <si>
    <t>dadgenileba #11-1  31.10.2008</t>
  </si>
  <si>
    <t>.  +12,0</t>
  </si>
  <si>
    <t>.   -23,0</t>
  </si>
  <si>
    <t>.   +1,0</t>
  </si>
  <si>
    <t>.   +10,0</t>
  </si>
  <si>
    <t>sakrebulos Tavmjdomare:                    giorgi kirTaZe</t>
  </si>
  <si>
    <t xml:space="preserve">14.11.2008 weli   werili #450 </t>
  </si>
  <si>
    <t>.  +7,0</t>
  </si>
  <si>
    <t>.   -17,0</t>
  </si>
  <si>
    <t>2008 weli 29.12.  werili #573</t>
  </si>
  <si>
    <t>2009 wlis sabiujeto xarjTaRricxva</t>
  </si>
  <si>
    <t xml:space="preserve"> saqoneli  da momsaxureba</t>
  </si>
  <si>
    <t>StatgareSe momuSaveTa anazRaureba</t>
  </si>
  <si>
    <t>sul 2009 wlis gegma</t>
  </si>
  <si>
    <t>warmomadgenlobiTi xarjebi</t>
  </si>
  <si>
    <t>arafinansuri aqtivebis zrda</t>
  </si>
  <si>
    <t xml:space="preserve">2009 weli 12.01.  werili #10 </t>
  </si>
  <si>
    <t>sadeputato</t>
  </si>
  <si>
    <t>komisiis xelfasi</t>
  </si>
  <si>
    <t>saxelfaso fondi</t>
  </si>
  <si>
    <t>sxva xarjebi                 (danarCeni saqoneli da momsaxureba)</t>
  </si>
  <si>
    <t>socialuri uzrunvel-yofa</t>
  </si>
  <si>
    <t>sakrebulos  buRalteri:                    giuli kverReliZe</t>
  </si>
  <si>
    <t xml:space="preserve">2009 weli 26.02.  </t>
  </si>
  <si>
    <t>werili #</t>
  </si>
  <si>
    <t>.   -800</t>
  </si>
  <si>
    <t>.  +800</t>
  </si>
  <si>
    <t>.-2500</t>
  </si>
  <si>
    <t># 01-08-120   24.02.09 brZaneba #121</t>
  </si>
  <si>
    <t>socialuri uzrunvelyofa</t>
  </si>
  <si>
    <t>aparatis xelfasi sul</t>
  </si>
  <si>
    <t>ganakveTi</t>
  </si>
  <si>
    <t>premia</t>
  </si>
  <si>
    <t>faqti</t>
  </si>
  <si>
    <t xml:space="preserve">  25.05.09 brZaneba #351</t>
  </si>
  <si>
    <t>.-30000</t>
  </si>
  <si>
    <t>.+30000</t>
  </si>
  <si>
    <t xml:space="preserve">2009 weli 27.05. </t>
  </si>
  <si>
    <t>27,05,09</t>
  </si>
  <si>
    <t>.-26200</t>
  </si>
  <si>
    <t>.+17200</t>
  </si>
  <si>
    <t>.+9000warmom</t>
  </si>
  <si>
    <t>21.08.09.</t>
  </si>
  <si>
    <t>2009 weli 01.09.</t>
  </si>
  <si>
    <t>werili # 563</t>
  </si>
  <si>
    <t>sul 2009 weli</t>
  </si>
  <si>
    <t>.+9000</t>
  </si>
  <si>
    <t>sul         2009 weli</t>
  </si>
  <si>
    <t>meris brZaneba # 808 19.11.09</t>
  </si>
  <si>
    <t>.+1200</t>
  </si>
  <si>
    <t>.-1200</t>
  </si>
  <si>
    <t>2009 weli 27.11.09.</t>
  </si>
  <si>
    <t>2009 weli 24.12.09.</t>
  </si>
  <si>
    <t>2009 weli 28.12.09.</t>
  </si>
  <si>
    <t>2010 wlis sabiujeto xarjTaRricxva</t>
  </si>
  <si>
    <t>sul 2010 weli</t>
  </si>
  <si>
    <t>sul                2010 weli</t>
  </si>
  <si>
    <t>II varianti</t>
  </si>
  <si>
    <t>werili # 06</t>
  </si>
  <si>
    <t>2010 weli 08.01.2010</t>
  </si>
  <si>
    <t>2010 weli 04.02.2010</t>
  </si>
  <si>
    <t xml:space="preserve">werili # </t>
  </si>
  <si>
    <t>daemata 10000 lari medikamentebis</t>
  </si>
  <si>
    <t>ukrainaSi gasagzavni</t>
  </si>
  <si>
    <t>.+, - 10400</t>
  </si>
  <si>
    <t>19,02,2010</t>
  </si>
  <si>
    <t>.+, - 20000</t>
  </si>
  <si>
    <t>.+, - 4300</t>
  </si>
  <si>
    <t>sul 2010 wlis gegma</t>
  </si>
  <si>
    <t xml:space="preserve"> </t>
  </si>
  <si>
    <t>21,06,2010</t>
  </si>
  <si>
    <t>sakrebulos Tavmjdomare:                   giorgi kirTaZe</t>
  </si>
  <si>
    <t>2014 wlis sabiujeto xarjTaRricxva</t>
  </si>
  <si>
    <t xml:space="preserve">    1.2.1 შტატგარეშე მომუშავეთა ანაზღაურება</t>
  </si>
  <si>
    <t xml:space="preserve">    1.2.2 მივლინებები </t>
  </si>
  <si>
    <t xml:space="preserve">    1.2.3 ოფისის ხარჯები  </t>
  </si>
  <si>
    <t xml:space="preserve">    1.2.4 წარმომადგენლობითი ხარჯები</t>
  </si>
  <si>
    <t xml:space="preserve">    1.2.5 სამედიცინო ხარჯები </t>
  </si>
  <si>
    <t xml:space="preserve">    1.2.6 რბილი ინვენტარისა და უნიფორმის შეძენის და პირად ჰიგიენასთან   დაკავშირებული ხარჯები </t>
  </si>
  <si>
    <t xml:space="preserve">       1.2.7  ტრანსპორტის, ტექნიკისა და იარაღის ექსპლუატაციისა  და  მოვლა-შენახვის ხარჯები                     </t>
  </si>
  <si>
    <t xml:space="preserve">1. ხარჯები  </t>
  </si>
  <si>
    <t xml:space="preserve">       1.1  შრომის ანაზღაურება </t>
  </si>
  <si>
    <t xml:space="preserve"> 1.2.8 სხვა დანარჩენი საქონელი და მომსახურება</t>
  </si>
  <si>
    <t>2. s x v a xarjebi</t>
  </si>
  <si>
    <r>
      <t>3. არაფინანსური აქტივები</t>
    </r>
    <r>
      <rPr>
        <b/>
        <sz val="12"/>
        <color indexed="8"/>
        <rFont val="Calibri"/>
        <family val="2"/>
      </rPr>
      <t>ს ზრდა</t>
    </r>
  </si>
  <si>
    <t>4. ვალდებულებების კლება</t>
  </si>
  <si>
    <t xml:space="preserve">2014 წელი </t>
  </si>
  <si>
    <t>damtkicebuli</t>
  </si>
  <si>
    <t>dazustebuli</t>
  </si>
  <si>
    <t xml:space="preserve">     1.3 სოციალური უზრუნველყოფა </t>
  </si>
  <si>
    <t xml:space="preserve">     1.2 საქონელი და მომსახურება</t>
  </si>
  <si>
    <t>f a q t i</t>
  </si>
  <si>
    <t xml:space="preserve">sul </t>
  </si>
  <si>
    <t>damtkicebuli gegma</t>
  </si>
  <si>
    <t>dazustebuli gegma</t>
  </si>
  <si>
    <t xml:space="preserve">    6 კვარტალი</t>
  </si>
  <si>
    <t>2014 wlis 30 ivnisis mdgomareobiT</t>
  </si>
  <si>
    <t xml:space="preserve"> qalaq baTumis municipalitetis sakrebulo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</si>
</sst>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_ ;[Red]\-#,##0\ "/>
    <numFmt numFmtId="181" formatCode="_-* #,##0\ _L_._-;\-* #,##0\ _L_._-;_-* &quot;-&quot;\ _L_._-;_-@_-"/>
    <numFmt numFmtId="182" formatCode="_-* #,##0.00\ _L_._-;\-* #,##0.00\ _L_._-;_-* &quot;-&quot;??\ _L_._-;_-@_-"/>
    <numFmt numFmtId="183" formatCode="_ * #,##0_)\ _L_ ;_ * \(#,##0\)\ _L_ ;_ * &quot;-&quot;_)\ _L_ ;_ @_ "/>
    <numFmt numFmtId="184" formatCode="_ * #,##0.00_)\ _L_ ;_ * \(#,##0.00\)\ _L_ ;_ * &quot;-&quot;??_)\ _L_ ;_ @_ "/>
    <numFmt numFmtId="185" formatCode="#,##0.0"/>
    <numFmt numFmtId="186" formatCode="#,##0;[Red]#,##0"/>
    <numFmt numFmtId="187" formatCode="#,##0.0;[Red]#,##0.0"/>
    <numFmt numFmtId="188" formatCode="#,##0.00;[Red]#,##0.00"/>
    <numFmt numFmtId="189" formatCode="000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$&quot;#,##0.00"/>
  </numFmts>
  <fonts count="131">
    <font>
      <sz val="10"/>
      <name val="Arial Cyr"/>
      <family val="0"/>
    </font>
    <font>
      <sz val="10"/>
      <name val="Literaturuly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LitNusx"/>
      <family val="2"/>
    </font>
    <font>
      <b/>
      <sz val="13.5"/>
      <name val="LitNusx"/>
      <family val="2"/>
    </font>
    <font>
      <b/>
      <sz val="12"/>
      <name val="LitNusx"/>
      <family val="2"/>
    </font>
    <font>
      <b/>
      <sz val="11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LitNusx"/>
      <family val="2"/>
    </font>
    <font>
      <sz val="10"/>
      <color indexed="10"/>
      <name val="AcadNusx"/>
      <family val="0"/>
    </font>
    <font>
      <sz val="11"/>
      <color indexed="10"/>
      <name val="Times New Roman"/>
      <family val="1"/>
    </font>
    <font>
      <sz val="8"/>
      <color indexed="10"/>
      <name val="Arial Cyr"/>
      <family val="0"/>
    </font>
    <font>
      <sz val="10"/>
      <color indexed="14"/>
      <name val="AcadNusx"/>
      <family val="0"/>
    </font>
    <font>
      <sz val="10"/>
      <name val="AcadNusx"/>
      <family val="0"/>
    </font>
    <font>
      <sz val="11"/>
      <color indexed="17"/>
      <name val="AcadNusx"/>
      <family val="0"/>
    </font>
    <font>
      <b/>
      <sz val="13.5"/>
      <color indexed="10"/>
      <name val="LitNusx"/>
      <family val="2"/>
    </font>
    <font>
      <sz val="11"/>
      <color indexed="14"/>
      <name val="Times New Roman"/>
      <family val="1"/>
    </font>
    <font>
      <sz val="11"/>
      <color indexed="53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color indexed="12"/>
      <name val="Times New Roman"/>
      <family val="1"/>
    </font>
    <font>
      <sz val="8"/>
      <color indexed="12"/>
      <name val="Arial Cyr"/>
      <family val="0"/>
    </font>
    <font>
      <b/>
      <sz val="12"/>
      <color indexed="12"/>
      <name val="Times New Roman"/>
      <family val="1"/>
    </font>
    <font>
      <sz val="9"/>
      <color indexed="12"/>
      <name val="Arial Cyr"/>
      <family val="0"/>
    </font>
    <font>
      <sz val="8"/>
      <color indexed="10"/>
      <name val="Tahoma"/>
      <family val="2"/>
    </font>
    <font>
      <sz val="10"/>
      <color indexed="10"/>
      <name val="Arial Cyr"/>
      <family val="0"/>
    </font>
    <font>
      <sz val="9"/>
      <color indexed="9"/>
      <name val="Arial Cyr"/>
      <family val="0"/>
    </font>
    <font>
      <sz val="8"/>
      <color indexed="9"/>
      <name val="Arial Cyr"/>
      <family val="0"/>
    </font>
    <font>
      <sz val="9"/>
      <color indexed="10"/>
      <name val="Arial Cyr"/>
      <family val="0"/>
    </font>
    <font>
      <b/>
      <sz val="13.5"/>
      <name val="LitMtavrPS"/>
      <family val="0"/>
    </font>
    <font>
      <b/>
      <sz val="10"/>
      <name val="AcadNusx"/>
      <family val="0"/>
    </font>
    <font>
      <b/>
      <u val="single"/>
      <sz val="11"/>
      <name val="LitMtavrPS"/>
      <family val="0"/>
    </font>
    <font>
      <sz val="12"/>
      <name val="Times New Roman"/>
      <family val="1"/>
    </font>
    <font>
      <sz val="10"/>
      <color indexed="17"/>
      <name val="AcadNusx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2"/>
      <color indexed="8"/>
      <name val="Calibri"/>
      <family val="2"/>
    </font>
    <font>
      <b/>
      <sz val="10"/>
      <name val="AcadMtavr"/>
      <family val="0"/>
    </font>
    <font>
      <b/>
      <sz val="12"/>
      <name val="AcadMtav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8"/>
      <color indexed="19"/>
      <name val="Arial Cyr"/>
      <family val="0"/>
    </font>
    <font>
      <sz val="10"/>
      <color indexed="19"/>
      <name val="Arial Cyr"/>
      <family val="0"/>
    </font>
    <font>
      <sz val="8"/>
      <color indexed="11"/>
      <name val="Arial Cyr"/>
      <family val="0"/>
    </font>
    <font>
      <sz val="10"/>
      <color indexed="11"/>
      <name val="Arial Cyr"/>
      <family val="0"/>
    </font>
    <font>
      <sz val="11"/>
      <color indexed="36"/>
      <name val="Times New Roman"/>
      <family val="1"/>
    </font>
    <font>
      <b/>
      <sz val="10"/>
      <color indexed="10"/>
      <name val="AcadNusx Wd"/>
      <family val="0"/>
    </font>
    <font>
      <b/>
      <sz val="12"/>
      <color indexed="36"/>
      <name val="Times New Roman"/>
      <family val="1"/>
    </font>
    <font>
      <sz val="10"/>
      <color indexed="55"/>
      <name val="Arial Cyr"/>
      <family val="0"/>
    </font>
    <font>
      <sz val="8"/>
      <color indexed="55"/>
      <name val="Arial Cyr"/>
      <family val="0"/>
    </font>
    <font>
      <sz val="9"/>
      <color indexed="55"/>
      <name val="Arial Cyr"/>
      <family val="0"/>
    </font>
    <font>
      <b/>
      <sz val="11"/>
      <color indexed="36"/>
      <name val="Times New Roman"/>
      <family val="1"/>
    </font>
    <font>
      <sz val="12"/>
      <color indexed="36"/>
      <name val="Times New Roman"/>
      <family val="1"/>
    </font>
    <font>
      <sz val="10"/>
      <color indexed="36"/>
      <name val="AcadNusx"/>
      <family val="0"/>
    </font>
    <font>
      <sz val="11"/>
      <color indexed="60"/>
      <name val="Times New Roman"/>
      <family val="1"/>
    </font>
    <font>
      <sz val="9"/>
      <color indexed="8"/>
      <name val="Sylfaen"/>
      <family val="1"/>
    </font>
    <font>
      <sz val="9"/>
      <color indexed="8"/>
      <name val="AcadNusx"/>
      <family val="0"/>
    </font>
    <font>
      <b/>
      <sz val="12"/>
      <color indexed="8"/>
      <name val="AcadNusx"/>
      <family val="0"/>
    </font>
    <font>
      <b/>
      <sz val="10"/>
      <color indexed="8"/>
      <name val="AcadNusx"/>
      <family val="0"/>
    </font>
    <font>
      <b/>
      <sz val="10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630DD5"/>
      <name val="Times New Roman"/>
      <family val="1"/>
    </font>
    <font>
      <sz val="10"/>
      <color rgb="FF630DD5"/>
      <name val="Arial Cyr"/>
      <family val="0"/>
    </font>
    <font>
      <b/>
      <sz val="12"/>
      <color rgb="FF630DD5"/>
      <name val="Times New Roman"/>
      <family val="1"/>
    </font>
    <font>
      <sz val="8"/>
      <color theme="2" tint="-0.4999699890613556"/>
      <name val="Arial Cyr"/>
      <family val="0"/>
    </font>
    <font>
      <sz val="10"/>
      <color theme="2" tint="-0.4999699890613556"/>
      <name val="Arial Cyr"/>
      <family val="0"/>
    </font>
    <font>
      <sz val="8"/>
      <color theme="6" tint="0.5999900102615356"/>
      <name val="Arial Cyr"/>
      <family val="0"/>
    </font>
    <font>
      <sz val="10"/>
      <color theme="6" tint="0.5999900102615356"/>
      <name val="Arial Cyr"/>
      <family val="0"/>
    </font>
    <font>
      <sz val="11"/>
      <color theme="7" tint="-0.24997000396251678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AcadNusx Wd"/>
      <family val="0"/>
    </font>
    <font>
      <sz val="11"/>
      <color rgb="FF7030A0"/>
      <name val="Times New Roman"/>
      <family val="1"/>
    </font>
    <font>
      <b/>
      <sz val="12"/>
      <color rgb="FF7030A0"/>
      <name val="Times New Roman"/>
      <family val="1"/>
    </font>
    <font>
      <sz val="10"/>
      <color theme="0" tint="-0.24997000396251678"/>
      <name val="Arial Cyr"/>
      <family val="0"/>
    </font>
    <font>
      <sz val="8"/>
      <color theme="0" tint="-0.24997000396251678"/>
      <name val="Arial Cyr"/>
      <family val="0"/>
    </font>
    <font>
      <sz val="9"/>
      <color theme="0" tint="-0.24997000396251678"/>
      <name val="Arial Cyr"/>
      <family val="0"/>
    </font>
    <font>
      <b/>
      <sz val="11"/>
      <color rgb="FF7030A0"/>
      <name val="Times New Roman"/>
      <family val="1"/>
    </font>
    <font>
      <sz val="12"/>
      <color rgb="FF7030A0"/>
      <name val="Times New Roman"/>
      <family val="1"/>
    </font>
    <font>
      <sz val="10"/>
      <color rgb="FFFF0000"/>
      <name val="Arial Cyr"/>
      <family val="0"/>
    </font>
    <font>
      <sz val="10"/>
      <color theme="7" tint="-0.24997000396251678"/>
      <name val="AcadNusx"/>
      <family val="0"/>
    </font>
    <font>
      <sz val="10"/>
      <color rgb="FFFF0000"/>
      <name val="AcadNusx"/>
      <family val="0"/>
    </font>
    <font>
      <sz val="11"/>
      <color rgb="FFC00000"/>
      <name val="Times New Roman"/>
      <family val="1"/>
    </font>
    <font>
      <sz val="9"/>
      <color theme="1"/>
      <name val="Sylfaen"/>
      <family val="1"/>
    </font>
    <font>
      <sz val="9"/>
      <color theme="1"/>
      <name val="AcadNusx"/>
      <family val="0"/>
    </font>
    <font>
      <b/>
      <sz val="12"/>
      <color theme="1"/>
      <name val="AcadNusx"/>
      <family val="0"/>
    </font>
    <font>
      <b/>
      <sz val="10"/>
      <color theme="1"/>
      <name val="AcadNusx"/>
      <family val="0"/>
    </font>
    <font>
      <b/>
      <sz val="10"/>
      <color theme="1"/>
      <name val="Sylfaen"/>
      <family val="1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1" fillId="0" borderId="1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2" applyNumberFormat="0" applyAlignment="0" applyProtection="0"/>
    <xf numFmtId="0" fontId="90" fillId="27" borderId="3" applyNumberFormat="0" applyAlignment="0" applyProtection="0"/>
    <xf numFmtId="0" fontId="91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4" fillId="0" borderId="6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7" applyNumberFormat="0" applyFill="0" applyAlignment="0" applyProtection="0"/>
    <xf numFmtId="0" fontId="96" fillId="28" borderId="8" applyNumberFormat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99" fillId="30" borderId="0" applyNumberFormat="0" applyBorder="0" applyAlignment="0" applyProtection="0"/>
    <xf numFmtId="0" fontId="10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01" fillId="0" borderId="10" applyNumberFormat="0" applyFill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3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5" fillId="0" borderId="0" xfId="35" applyFont="1" applyAlignment="1">
      <alignment horizontal="center" vertical="center"/>
      <protection/>
    </xf>
    <xf numFmtId="0" fontId="0" fillId="0" borderId="0" xfId="35">
      <alignment/>
      <protection/>
    </xf>
    <xf numFmtId="0" fontId="5" fillId="0" borderId="0" xfId="35" applyFont="1" applyBorder="1" applyAlignment="1">
      <alignment horizontal="center"/>
      <protection/>
    </xf>
    <xf numFmtId="0" fontId="5" fillId="0" borderId="11" xfId="35" applyFont="1" applyBorder="1" applyAlignment="1">
      <alignment horizontal="center" vertical="center" wrapText="1"/>
      <protection/>
    </xf>
    <xf numFmtId="3" fontId="11" fillId="0" borderId="11" xfId="35" applyNumberFormat="1" applyFont="1" applyBorder="1" applyAlignment="1">
      <alignment horizontal="center" vertical="center"/>
      <protection/>
    </xf>
    <xf numFmtId="3" fontId="12" fillId="0" borderId="11" xfId="35" applyNumberFormat="1" applyFont="1" applyBorder="1" applyAlignment="1">
      <alignment horizontal="center" vertical="center"/>
      <protection/>
    </xf>
    <xf numFmtId="0" fontId="10" fillId="0" borderId="11" xfId="35" applyFont="1" applyBorder="1" applyAlignment="1">
      <alignment horizontal="center" vertical="center" wrapText="1"/>
      <protection/>
    </xf>
    <xf numFmtId="3" fontId="13" fillId="0" borderId="11" xfId="35" applyNumberFormat="1" applyFont="1" applyBorder="1" applyAlignment="1">
      <alignment horizontal="center" vertical="center"/>
      <protection/>
    </xf>
    <xf numFmtId="0" fontId="5" fillId="0" borderId="11" xfId="35" applyFont="1" applyBorder="1" applyAlignment="1">
      <alignment horizontal="center" vertical="center" textRotation="90" wrapText="1"/>
      <protection/>
    </xf>
    <xf numFmtId="0" fontId="0" fillId="0" borderId="11" xfId="35" applyBorder="1">
      <alignment/>
      <protection/>
    </xf>
    <xf numFmtId="0" fontId="14" fillId="0" borderId="0" xfId="35" applyFont="1" applyAlignment="1">
      <alignment horizontal="center"/>
      <protection/>
    </xf>
    <xf numFmtId="0" fontId="0" fillId="0" borderId="0" xfId="35" applyFont="1" applyAlignment="1">
      <alignment horizontal="center"/>
      <protection/>
    </xf>
    <xf numFmtId="3" fontId="16" fillId="0" borderId="11" xfId="35" applyNumberFormat="1" applyFont="1" applyBorder="1" applyAlignment="1">
      <alignment horizontal="center" vertical="center"/>
      <protection/>
    </xf>
    <xf numFmtId="0" fontId="17" fillId="0" borderId="0" xfId="35" applyFont="1">
      <alignment/>
      <protection/>
    </xf>
    <xf numFmtId="0" fontId="17" fillId="0" borderId="0" xfId="35" applyFont="1" applyAlignment="1">
      <alignment horizontal="right"/>
      <protection/>
    </xf>
    <xf numFmtId="3" fontId="11" fillId="0" borderId="11" xfId="35" applyNumberFormat="1" applyFont="1" applyFill="1" applyBorder="1" applyAlignment="1">
      <alignment horizontal="center" vertical="center"/>
      <protection/>
    </xf>
    <xf numFmtId="3" fontId="13" fillId="0" borderId="11" xfId="35" applyNumberFormat="1" applyFont="1" applyFill="1" applyBorder="1" applyAlignment="1">
      <alignment horizontal="center" vertical="center"/>
      <protection/>
    </xf>
    <xf numFmtId="3" fontId="12" fillId="0" borderId="11" xfId="35" applyNumberFormat="1" applyFont="1" applyFill="1" applyBorder="1" applyAlignment="1">
      <alignment horizontal="center" vertical="center"/>
      <protection/>
    </xf>
    <xf numFmtId="0" fontId="15" fillId="0" borderId="12" xfId="35" applyFont="1" applyBorder="1" applyAlignment="1">
      <alignment/>
      <protection/>
    </xf>
    <xf numFmtId="0" fontId="18" fillId="0" borderId="12" xfId="35" applyFont="1" applyBorder="1" applyAlignment="1">
      <alignment/>
      <protection/>
    </xf>
    <xf numFmtId="0" fontId="0" fillId="0" borderId="11" xfId="35" applyBorder="1" applyAlignment="1">
      <alignment horizontal="center" vertical="center"/>
      <protection/>
    </xf>
    <xf numFmtId="3" fontId="22" fillId="0" borderId="11" xfId="35" applyNumberFormat="1" applyFont="1" applyFill="1" applyBorder="1" applyAlignment="1">
      <alignment horizontal="center" vertical="center"/>
      <protection/>
    </xf>
    <xf numFmtId="3" fontId="23" fillId="0" borderId="11" xfId="35" applyNumberFormat="1" applyFont="1" applyBorder="1" applyAlignment="1">
      <alignment horizontal="center" vertical="center"/>
      <protection/>
    </xf>
    <xf numFmtId="0" fontId="5" fillId="0" borderId="13" xfId="35" applyFont="1" applyBorder="1" applyAlignment="1">
      <alignment horizontal="center" vertical="center" textRotation="90" wrapText="1"/>
      <protection/>
    </xf>
    <xf numFmtId="0" fontId="19" fillId="0" borderId="0" xfId="35" applyFont="1">
      <alignment/>
      <protection/>
    </xf>
    <xf numFmtId="0" fontId="0" fillId="0" borderId="11" xfId="35" applyBorder="1" applyAlignment="1">
      <alignment horizontal="center"/>
      <protection/>
    </xf>
    <xf numFmtId="0" fontId="10" fillId="33" borderId="11" xfId="35" applyFont="1" applyFill="1" applyBorder="1" applyAlignment="1">
      <alignment horizontal="center" vertical="center" wrapText="1"/>
      <protection/>
    </xf>
    <xf numFmtId="3" fontId="11" fillId="33" borderId="11" xfId="35" applyNumberFormat="1" applyFont="1" applyFill="1" applyBorder="1" applyAlignment="1">
      <alignment horizontal="center" vertical="center"/>
      <protection/>
    </xf>
    <xf numFmtId="3" fontId="13" fillId="33" borderId="11" xfId="35" applyNumberFormat="1" applyFont="1" applyFill="1" applyBorder="1" applyAlignment="1">
      <alignment horizontal="center" vertical="center"/>
      <protection/>
    </xf>
    <xf numFmtId="3" fontId="24" fillId="0" borderId="11" xfId="35" applyNumberFormat="1" applyFont="1" applyBorder="1" applyAlignment="1">
      <alignment horizontal="center" vertical="center"/>
      <protection/>
    </xf>
    <xf numFmtId="3" fontId="16" fillId="0" borderId="11" xfId="35" applyNumberFormat="1" applyFont="1" applyFill="1" applyBorder="1" applyAlignment="1">
      <alignment horizontal="center" vertical="center"/>
      <protection/>
    </xf>
    <xf numFmtId="0" fontId="17" fillId="0" borderId="0" xfId="35" applyFont="1" applyAlignment="1">
      <alignment horizontal="center"/>
      <protection/>
    </xf>
    <xf numFmtId="3" fontId="28" fillId="0" borderId="11" xfId="35" applyNumberFormat="1" applyFont="1" applyFill="1" applyBorder="1" applyAlignment="1">
      <alignment horizontal="center" vertical="center"/>
      <protection/>
    </xf>
    <xf numFmtId="0" fontId="29" fillId="0" borderId="0" xfId="35" applyFont="1" applyAlignment="1">
      <alignment horizontal="center"/>
      <protection/>
    </xf>
    <xf numFmtId="3" fontId="30" fillId="0" borderId="11" xfId="35" applyNumberFormat="1" applyFont="1" applyBorder="1" applyAlignment="1">
      <alignment horizontal="center" vertical="center"/>
      <protection/>
    </xf>
    <xf numFmtId="3" fontId="28" fillId="0" borderId="11" xfId="35" applyNumberFormat="1" applyFont="1" applyBorder="1" applyAlignment="1">
      <alignment horizontal="center" vertical="center"/>
      <protection/>
    </xf>
    <xf numFmtId="0" fontId="31" fillId="0" borderId="0" xfId="35" applyFont="1">
      <alignment/>
      <protection/>
    </xf>
    <xf numFmtId="3" fontId="30" fillId="0" borderId="11" xfId="35" applyNumberFormat="1" applyFont="1" applyFill="1" applyBorder="1" applyAlignment="1">
      <alignment horizontal="center" vertical="center"/>
      <protection/>
    </xf>
    <xf numFmtId="0" fontId="0" fillId="0" borderId="0" xfId="35" applyFill="1" applyBorder="1">
      <alignment/>
      <protection/>
    </xf>
    <xf numFmtId="0" fontId="0" fillId="0" borderId="0" xfId="35" applyFont="1" applyFill="1" applyBorder="1" applyAlignment="1">
      <alignment horizontal="center"/>
      <protection/>
    </xf>
    <xf numFmtId="0" fontId="0" fillId="0" borderId="0" xfId="35" applyFont="1" applyFill="1" applyBorder="1">
      <alignment/>
      <protection/>
    </xf>
    <xf numFmtId="0" fontId="33" fillId="0" borderId="0" xfId="35" applyFont="1" applyFill="1" applyBorder="1">
      <alignment/>
      <protection/>
    </xf>
    <xf numFmtId="0" fontId="0" fillId="0" borderId="0" xfId="35" applyFont="1">
      <alignment/>
      <protection/>
    </xf>
    <xf numFmtId="0" fontId="0" fillId="0" borderId="11" xfId="35" applyFont="1" applyFill="1" applyBorder="1" applyAlignment="1">
      <alignment horizontal="center"/>
      <protection/>
    </xf>
    <xf numFmtId="0" fontId="34" fillId="0" borderId="0" xfId="35" applyFont="1">
      <alignment/>
      <protection/>
    </xf>
    <xf numFmtId="0" fontId="35" fillId="0" borderId="0" xfId="35" applyFont="1" applyAlignment="1">
      <alignment horizontal="center"/>
      <protection/>
    </xf>
    <xf numFmtId="3" fontId="35" fillId="0" borderId="0" xfId="35" applyNumberFormat="1" applyFont="1" applyAlignment="1">
      <alignment horizontal="center"/>
      <protection/>
    </xf>
    <xf numFmtId="0" fontId="4" fillId="0" borderId="0" xfId="35" applyFont="1">
      <alignment/>
      <protection/>
    </xf>
    <xf numFmtId="0" fontId="36" fillId="0" borderId="0" xfId="35" applyFont="1">
      <alignment/>
      <protection/>
    </xf>
    <xf numFmtId="0" fontId="36" fillId="0" borderId="0" xfId="35" applyFont="1" applyAlignment="1">
      <alignment horizontal="center"/>
      <protection/>
    </xf>
    <xf numFmtId="3" fontId="36" fillId="0" borderId="0" xfId="35" applyNumberFormat="1" applyFont="1" applyAlignment="1">
      <alignment horizontal="center"/>
      <protection/>
    </xf>
    <xf numFmtId="0" fontId="6" fillId="0" borderId="0" xfId="35" applyFont="1" applyAlignment="1">
      <alignment horizontal="center"/>
      <protection/>
    </xf>
    <xf numFmtId="0" fontId="19" fillId="0" borderId="0" xfId="35" applyFont="1" applyAlignment="1">
      <alignment/>
      <protection/>
    </xf>
    <xf numFmtId="0" fontId="20" fillId="0" borderId="12" xfId="35" applyFont="1" applyFill="1" applyBorder="1" applyAlignment="1">
      <alignment/>
      <protection/>
    </xf>
    <xf numFmtId="0" fontId="10" fillId="34" borderId="11" xfId="35" applyFont="1" applyFill="1" applyBorder="1" applyAlignment="1">
      <alignment horizontal="center" vertical="center" wrapText="1"/>
      <protection/>
    </xf>
    <xf numFmtId="3" fontId="11" fillId="34" borderId="11" xfId="35" applyNumberFormat="1" applyFont="1" applyFill="1" applyBorder="1" applyAlignment="1">
      <alignment horizontal="center" vertical="center"/>
      <protection/>
    </xf>
    <xf numFmtId="3" fontId="13" fillId="34" borderId="11" xfId="35" applyNumberFormat="1" applyFont="1" applyFill="1" applyBorder="1" applyAlignment="1">
      <alignment horizontal="center" vertical="center"/>
      <protection/>
    </xf>
    <xf numFmtId="0" fontId="19" fillId="0" borderId="11" xfId="35" applyFont="1" applyBorder="1" applyAlignment="1">
      <alignment horizontal="center" vertical="center" wrapText="1"/>
      <protection/>
    </xf>
    <xf numFmtId="0" fontId="38" fillId="0" borderId="11" xfId="35" applyFont="1" applyBorder="1" applyAlignment="1">
      <alignment horizontal="center" vertical="center" wrapText="1"/>
      <protection/>
    </xf>
    <xf numFmtId="3" fontId="22" fillId="0" borderId="11" xfId="35" applyNumberFormat="1" applyFont="1" applyBorder="1" applyAlignment="1">
      <alignment horizontal="center" vertical="center"/>
      <protection/>
    </xf>
    <xf numFmtId="3" fontId="104" fillId="0" borderId="11" xfId="35" applyNumberFormat="1" applyFont="1" applyBorder="1" applyAlignment="1">
      <alignment horizontal="center" vertical="center"/>
      <protection/>
    </xf>
    <xf numFmtId="0" fontId="105" fillId="0" borderId="11" xfId="35" applyFont="1" applyBorder="1">
      <alignment/>
      <protection/>
    </xf>
    <xf numFmtId="3" fontId="106" fillId="0" borderId="11" xfId="35" applyNumberFormat="1" applyFont="1" applyFill="1" applyBorder="1" applyAlignment="1">
      <alignment horizontal="center" vertical="center"/>
      <protection/>
    </xf>
    <xf numFmtId="3" fontId="11" fillId="6" borderId="11" xfId="35" applyNumberFormat="1" applyFont="1" applyFill="1" applyBorder="1" applyAlignment="1">
      <alignment horizontal="center" vertical="center"/>
      <protection/>
    </xf>
    <xf numFmtId="0" fontId="107" fillId="0" borderId="0" xfId="35" applyFont="1" applyAlignment="1">
      <alignment horizontal="right"/>
      <protection/>
    </xf>
    <xf numFmtId="0" fontId="108" fillId="0" borderId="0" xfId="35" applyFont="1">
      <alignment/>
      <protection/>
    </xf>
    <xf numFmtId="0" fontId="109" fillId="0" borderId="0" xfId="35" applyFont="1" applyAlignment="1">
      <alignment horizontal="right"/>
      <protection/>
    </xf>
    <xf numFmtId="0" fontId="110" fillId="0" borderId="0" xfId="35" applyFont="1">
      <alignment/>
      <protection/>
    </xf>
    <xf numFmtId="0" fontId="0" fillId="0" borderId="11" xfId="35" applyFont="1" applyBorder="1">
      <alignment/>
      <protection/>
    </xf>
    <xf numFmtId="3" fontId="111" fillId="0" borderId="11" xfId="35" applyNumberFormat="1" applyFont="1" applyBorder="1" applyAlignment="1">
      <alignment horizontal="center" vertical="center"/>
      <protection/>
    </xf>
    <xf numFmtId="0" fontId="9" fillId="0" borderId="11" xfId="35" applyFont="1" applyBorder="1" applyAlignment="1">
      <alignment horizontal="center" vertical="center" textRotation="90" wrapText="1"/>
      <protection/>
    </xf>
    <xf numFmtId="3" fontId="40" fillId="0" borderId="11" xfId="35" applyNumberFormat="1" applyFont="1" applyBorder="1" applyAlignment="1">
      <alignment horizontal="center" vertical="center"/>
      <protection/>
    </xf>
    <xf numFmtId="3" fontId="112" fillId="0" borderId="11" xfId="35" applyNumberFormat="1" applyFont="1" applyFill="1" applyBorder="1" applyAlignment="1">
      <alignment horizontal="center" vertical="center"/>
      <protection/>
    </xf>
    <xf numFmtId="3" fontId="12" fillId="0" borderId="14" xfId="35" applyNumberFormat="1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10" fillId="35" borderId="11" xfId="35" applyFont="1" applyFill="1" applyBorder="1" applyAlignment="1">
      <alignment horizontal="center" vertical="center" wrapText="1"/>
      <protection/>
    </xf>
    <xf numFmtId="0" fontId="10" fillId="36" borderId="11" xfId="35" applyFont="1" applyFill="1" applyBorder="1" applyAlignment="1">
      <alignment horizontal="center" vertical="center" wrapText="1"/>
      <protection/>
    </xf>
    <xf numFmtId="3" fontId="11" fillId="36" borderId="11" xfId="35" applyNumberFormat="1" applyFont="1" applyFill="1" applyBorder="1" applyAlignment="1">
      <alignment horizontal="center" vertical="center"/>
      <protection/>
    </xf>
    <xf numFmtId="3" fontId="13" fillId="36" borderId="11" xfId="35" applyNumberFormat="1" applyFont="1" applyFill="1" applyBorder="1" applyAlignment="1">
      <alignment horizontal="center" vertical="center"/>
      <protection/>
    </xf>
    <xf numFmtId="0" fontId="9" fillId="0" borderId="15" xfId="35" applyFont="1" applyBorder="1" applyAlignment="1">
      <alignment horizontal="center" vertical="center"/>
      <protection/>
    </xf>
    <xf numFmtId="0" fontId="39" fillId="0" borderId="0" xfId="35" applyFont="1" applyAlignment="1">
      <alignment horizontal="center"/>
      <protection/>
    </xf>
    <xf numFmtId="0" fontId="113" fillId="37" borderId="0" xfId="35" applyFont="1" applyFill="1" applyBorder="1" applyAlignment="1">
      <alignment horizontal="center" vertical="center"/>
      <protection/>
    </xf>
    <xf numFmtId="3" fontId="114" fillId="0" borderId="11" xfId="35" applyNumberFormat="1" applyFont="1" applyFill="1" applyBorder="1" applyAlignment="1">
      <alignment horizontal="center" vertical="center"/>
      <protection/>
    </xf>
    <xf numFmtId="3" fontId="114" fillId="0" borderId="11" xfId="35" applyNumberFormat="1" applyFont="1" applyBorder="1" applyAlignment="1">
      <alignment horizontal="center" vertical="center"/>
      <protection/>
    </xf>
    <xf numFmtId="3" fontId="115" fillId="0" borderId="11" xfId="35" applyNumberFormat="1" applyFont="1" applyBorder="1" applyAlignment="1">
      <alignment horizontal="center" vertical="center"/>
      <protection/>
    </xf>
    <xf numFmtId="3" fontId="115" fillId="0" borderId="11" xfId="35" applyNumberFormat="1" applyFont="1" applyFill="1" applyBorder="1" applyAlignment="1">
      <alignment horizontal="center" vertical="center"/>
      <protection/>
    </xf>
    <xf numFmtId="0" fontId="5" fillId="0" borderId="11" xfId="35" applyFont="1" applyFill="1" applyBorder="1" applyAlignment="1">
      <alignment horizontal="center" vertical="center" textRotation="90" wrapText="1"/>
      <protection/>
    </xf>
    <xf numFmtId="0" fontId="19" fillId="3" borderId="0" xfId="0" applyFont="1" applyFill="1" applyAlignment="1">
      <alignment/>
    </xf>
    <xf numFmtId="0" fontId="10" fillId="38" borderId="11" xfId="35" applyFont="1" applyFill="1" applyBorder="1" applyAlignment="1">
      <alignment horizontal="center" vertical="center" wrapText="1"/>
      <protection/>
    </xf>
    <xf numFmtId="3" fontId="11" fillId="35" borderId="11" xfId="35" applyNumberFormat="1" applyFont="1" applyFill="1" applyBorder="1" applyAlignment="1">
      <alignment horizontal="center" vertical="center"/>
      <protection/>
    </xf>
    <xf numFmtId="3" fontId="13" fillId="35" borderId="11" xfId="35" applyNumberFormat="1" applyFont="1" applyFill="1" applyBorder="1" applyAlignment="1">
      <alignment horizontal="center" vertical="center"/>
      <protection/>
    </xf>
    <xf numFmtId="0" fontId="10" fillId="39" borderId="11" xfId="35" applyFont="1" applyFill="1" applyBorder="1" applyAlignment="1">
      <alignment horizontal="center" vertical="center" wrapText="1"/>
      <protection/>
    </xf>
    <xf numFmtId="3" fontId="11" fillId="39" borderId="11" xfId="35" applyNumberFormat="1" applyFont="1" applyFill="1" applyBorder="1" applyAlignment="1">
      <alignment horizontal="center" vertical="center"/>
      <protection/>
    </xf>
    <xf numFmtId="3" fontId="13" fillId="39" borderId="11" xfId="35" applyNumberFormat="1" applyFont="1" applyFill="1" applyBorder="1" applyAlignment="1">
      <alignment horizontal="center" vertical="center"/>
      <protection/>
    </xf>
    <xf numFmtId="0" fontId="116" fillId="0" borderId="0" xfId="35" applyFont="1">
      <alignment/>
      <protection/>
    </xf>
    <xf numFmtId="0" fontId="117" fillId="0" borderId="0" xfId="35" applyFont="1" applyAlignment="1">
      <alignment horizontal="right"/>
      <protection/>
    </xf>
    <xf numFmtId="0" fontId="118" fillId="0" borderId="0" xfId="35" applyFont="1" applyAlignment="1">
      <alignment horizontal="right"/>
      <protection/>
    </xf>
    <xf numFmtId="0" fontId="118" fillId="0" borderId="0" xfId="35" applyFont="1">
      <alignment/>
      <protection/>
    </xf>
    <xf numFmtId="0" fontId="9" fillId="0" borderId="11" xfId="35" applyFont="1" applyBorder="1" applyAlignment="1">
      <alignment horizontal="center" vertical="center" textRotation="90" wrapText="1"/>
      <protection/>
    </xf>
    <xf numFmtId="3" fontId="13" fillId="33" borderId="14" xfId="3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3" fontId="119" fillId="0" borderId="11" xfId="35" applyNumberFormat="1" applyFont="1" applyBorder="1" applyAlignment="1">
      <alignment horizontal="center" vertical="center"/>
      <protection/>
    </xf>
    <xf numFmtId="0" fontId="10" fillId="40" borderId="11" xfId="35" applyFont="1" applyFill="1" applyBorder="1" applyAlignment="1">
      <alignment horizontal="center" vertical="center" wrapText="1"/>
      <protection/>
    </xf>
    <xf numFmtId="3" fontId="11" fillId="40" borderId="11" xfId="35" applyNumberFormat="1" applyFont="1" applyFill="1" applyBorder="1" applyAlignment="1">
      <alignment horizontal="center" vertical="center"/>
      <protection/>
    </xf>
    <xf numFmtId="3" fontId="13" fillId="40" borderId="11" xfId="35" applyNumberFormat="1" applyFont="1" applyFill="1" applyBorder="1" applyAlignment="1">
      <alignment horizontal="center" vertical="center"/>
      <protection/>
    </xf>
    <xf numFmtId="0" fontId="10" fillId="17" borderId="11" xfId="35" applyFont="1" applyFill="1" applyBorder="1" applyAlignment="1">
      <alignment horizontal="center" vertical="center" wrapText="1"/>
      <protection/>
    </xf>
    <xf numFmtId="3" fontId="11" fillId="17" borderId="11" xfId="35" applyNumberFormat="1" applyFont="1" applyFill="1" applyBorder="1" applyAlignment="1">
      <alignment horizontal="center" vertical="center"/>
      <protection/>
    </xf>
    <xf numFmtId="3" fontId="13" fillId="17" borderId="11" xfId="35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9" fillId="11" borderId="16" xfId="35" applyFont="1" applyFill="1" applyBorder="1" applyAlignment="1">
      <alignment horizontal="center" vertical="center" textRotation="90" wrapText="1"/>
      <protection/>
    </xf>
    <xf numFmtId="0" fontId="117" fillId="0" borderId="0" xfId="35" applyFont="1">
      <alignment/>
      <protection/>
    </xf>
    <xf numFmtId="3" fontId="120" fillId="0" borderId="11" xfId="35" applyNumberFormat="1" applyFont="1" applyBorder="1" applyAlignment="1">
      <alignment horizontal="center" vertical="center"/>
      <protection/>
    </xf>
    <xf numFmtId="0" fontId="121" fillId="37" borderId="0" xfId="0" applyFont="1" applyFill="1" applyAlignment="1">
      <alignment horizontal="center"/>
    </xf>
    <xf numFmtId="0" fontId="122" fillId="0" borderId="12" xfId="35" applyFont="1" applyFill="1" applyBorder="1" applyAlignment="1">
      <alignment/>
      <protection/>
    </xf>
    <xf numFmtId="0" fontId="122" fillId="37" borderId="12" xfId="35" applyFont="1" applyFill="1" applyBorder="1" applyAlignment="1">
      <alignment/>
      <protection/>
    </xf>
    <xf numFmtId="0" fontId="0" fillId="37" borderId="12" xfId="0" applyFill="1" applyBorder="1" applyAlignment="1">
      <alignment/>
    </xf>
    <xf numFmtId="0" fontId="123" fillId="0" borderId="0" xfId="0" applyFont="1" applyAlignment="1">
      <alignment/>
    </xf>
    <xf numFmtId="0" fontId="0" fillId="37" borderId="0" xfId="0" applyFill="1" applyAlignment="1">
      <alignment/>
    </xf>
    <xf numFmtId="14" fontId="0" fillId="37" borderId="0" xfId="0" applyNumberFormat="1" applyFill="1" applyAlignment="1">
      <alignment/>
    </xf>
    <xf numFmtId="3" fontId="124" fillId="0" borderId="11" xfId="35" applyNumberFormat="1" applyFont="1" applyFill="1" applyBorder="1" applyAlignment="1">
      <alignment horizontal="center" vertical="center"/>
      <protection/>
    </xf>
    <xf numFmtId="3" fontId="124" fillId="0" borderId="11" xfId="35" applyNumberFormat="1" applyFont="1" applyBorder="1" applyAlignment="1">
      <alignment horizontal="center" vertical="center"/>
      <protection/>
    </xf>
    <xf numFmtId="0" fontId="39" fillId="0" borderId="0" xfId="35" applyFont="1" applyAlignment="1">
      <alignment/>
      <protection/>
    </xf>
    <xf numFmtId="0" fontId="6" fillId="0" borderId="0" xfId="35" applyFont="1" applyAlignment="1">
      <alignment/>
      <protection/>
    </xf>
    <xf numFmtId="3" fontId="43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125" fillId="0" borderId="11" xfId="0" applyFont="1" applyBorder="1" applyAlignment="1">
      <alignment horizontal="right" vertical="center" wrapText="1"/>
    </xf>
    <xf numFmtId="0" fontId="126" fillId="0" borderId="11" xfId="0" applyFont="1" applyBorder="1" applyAlignment="1">
      <alignment horizontal="right" vertical="center" wrapText="1"/>
    </xf>
    <xf numFmtId="3" fontId="42" fillId="0" borderId="11" xfId="0" applyNumberFormat="1" applyFont="1" applyBorder="1" applyAlignment="1">
      <alignment/>
    </xf>
    <xf numFmtId="3" fontId="45" fillId="0" borderId="11" xfId="0" applyNumberFormat="1" applyFont="1" applyBorder="1" applyAlignment="1">
      <alignment/>
    </xf>
    <xf numFmtId="0" fontId="9" fillId="0" borderId="0" xfId="35" applyFont="1" applyAlignment="1">
      <alignment horizontal="center"/>
      <protection/>
    </xf>
    <xf numFmtId="0" fontId="10" fillId="0" borderId="11" xfId="35" applyFont="1" applyFill="1" applyBorder="1" applyAlignment="1">
      <alignment horizontal="center" vertical="center" wrapText="1"/>
      <protection/>
    </xf>
    <xf numFmtId="0" fontId="127" fillId="0" borderId="11" xfId="0" applyFont="1" applyFill="1" applyBorder="1" applyAlignment="1">
      <alignment horizontal="left" vertical="center" wrapText="1"/>
    </xf>
    <xf numFmtId="3" fontId="44" fillId="0" borderId="11" xfId="0" applyNumberFormat="1" applyFont="1" applyFill="1" applyBorder="1" applyAlignment="1">
      <alignment/>
    </xf>
    <xf numFmtId="3" fontId="45" fillId="0" borderId="11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0" fontId="127" fillId="0" borderId="17" xfId="0" applyFont="1" applyFill="1" applyBorder="1" applyAlignment="1">
      <alignment horizontal="left" vertical="center" wrapText="1" indent="1"/>
    </xf>
    <xf numFmtId="0" fontId="128" fillId="0" borderId="11" xfId="0" applyFont="1" applyBorder="1" applyAlignment="1">
      <alignment horizontal="left" vertical="center" wrapText="1"/>
    </xf>
    <xf numFmtId="0" fontId="47" fillId="0" borderId="17" xfId="35" applyFont="1" applyBorder="1" applyAlignment="1">
      <alignment vertical="center" wrapText="1"/>
      <protection/>
    </xf>
    <xf numFmtId="0" fontId="128" fillId="0" borderId="11" xfId="0" applyFont="1" applyBorder="1" applyAlignment="1">
      <alignment vertical="center" wrapText="1"/>
    </xf>
    <xf numFmtId="0" fontId="129" fillId="0" borderId="11" xfId="0" applyFont="1" applyBorder="1" applyAlignment="1">
      <alignment horizontal="left" vertical="center" wrapText="1"/>
    </xf>
    <xf numFmtId="0" fontId="48" fillId="40" borderId="11" xfId="35" applyFont="1" applyFill="1" applyBorder="1" applyAlignment="1">
      <alignment horizontal="center" wrapText="1"/>
      <protection/>
    </xf>
    <xf numFmtId="3" fontId="49" fillId="40" borderId="11" xfId="0" applyNumberFormat="1" applyFont="1" applyFill="1" applyBorder="1" applyAlignment="1">
      <alignment/>
    </xf>
    <xf numFmtId="0" fontId="14" fillId="0" borderId="0" xfId="35" applyFont="1" applyAlignment="1">
      <alignment horizontal="center"/>
      <protection/>
    </xf>
    <xf numFmtId="0" fontId="8" fillId="0" borderId="11" xfId="35" applyFont="1" applyBorder="1" applyAlignment="1">
      <alignment horizontal="center" vertical="center" textRotation="90" wrapText="1"/>
      <protection/>
    </xf>
    <xf numFmtId="0" fontId="9" fillId="0" borderId="11" xfId="35" applyFont="1" applyBorder="1" applyAlignment="1">
      <alignment horizontal="center" vertical="center"/>
      <protection/>
    </xf>
    <xf numFmtId="0" fontId="7" fillId="0" borderId="11" xfId="35" applyFont="1" applyBorder="1" applyAlignment="1">
      <alignment horizontal="center" vertical="center" wrapText="1"/>
      <protection/>
    </xf>
    <xf numFmtId="0" fontId="10" fillId="0" borderId="11" xfId="35" applyFont="1" applyBorder="1" applyAlignment="1">
      <alignment horizontal="center" vertical="center" textRotation="90" wrapText="1"/>
      <protection/>
    </xf>
    <xf numFmtId="0" fontId="19" fillId="0" borderId="0" xfId="35" applyFont="1" applyAlignment="1">
      <alignment horizontal="right"/>
      <protection/>
    </xf>
    <xf numFmtId="0" fontId="6" fillId="0" borderId="0" xfId="35" applyFont="1" applyAlignment="1">
      <alignment horizontal="center"/>
      <protection/>
    </xf>
    <xf numFmtId="0" fontId="15" fillId="0" borderId="12" xfId="35" applyFont="1" applyBorder="1" applyAlignment="1">
      <alignment horizontal="left"/>
      <protection/>
    </xf>
    <xf numFmtId="0" fontId="20" fillId="41" borderId="12" xfId="35" applyFont="1" applyFill="1" applyBorder="1" applyAlignment="1">
      <alignment horizontal="right"/>
      <protection/>
    </xf>
    <xf numFmtId="0" fontId="10" fillId="0" borderId="13" xfId="35" applyFont="1" applyBorder="1" applyAlignment="1">
      <alignment horizontal="center" vertical="center" textRotation="90" wrapText="1"/>
      <protection/>
    </xf>
    <xf numFmtId="0" fontId="10" fillId="0" borderId="17" xfId="35" applyFont="1" applyBorder="1" applyAlignment="1">
      <alignment horizontal="center" vertical="center" textRotation="90" wrapText="1"/>
      <protection/>
    </xf>
    <xf numFmtId="0" fontId="9" fillId="0" borderId="18" xfId="35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21" fillId="0" borderId="0" xfId="35" applyFont="1" applyAlignment="1">
      <alignment horizontal="center"/>
      <protection/>
    </xf>
    <xf numFmtId="0" fontId="20" fillId="0" borderId="12" xfId="35" applyFont="1" applyFill="1" applyBorder="1" applyAlignment="1">
      <alignment horizontal="right"/>
      <protection/>
    </xf>
    <xf numFmtId="0" fontId="39" fillId="0" borderId="0" xfId="35" applyFont="1" applyAlignment="1">
      <alignment horizontal="center"/>
      <protection/>
    </xf>
    <xf numFmtId="0" fontId="9" fillId="0" borderId="19" xfId="35" applyFont="1" applyBorder="1" applyAlignment="1">
      <alignment horizontal="center" vertical="center"/>
      <protection/>
    </xf>
    <xf numFmtId="0" fontId="9" fillId="0" borderId="15" xfId="35" applyFont="1" applyBorder="1" applyAlignment="1">
      <alignment horizontal="center" vertical="center"/>
      <protection/>
    </xf>
    <xf numFmtId="0" fontId="37" fillId="0" borderId="0" xfId="35" applyFont="1" applyAlignment="1">
      <alignment horizontal="center"/>
      <protection/>
    </xf>
    <xf numFmtId="0" fontId="122" fillId="42" borderId="12" xfId="35" applyFont="1" applyFill="1" applyBorder="1" applyAlignment="1">
      <alignment horizontal="right"/>
      <protection/>
    </xf>
    <xf numFmtId="0" fontId="10" fillId="0" borderId="13" xfId="35" applyFont="1" applyFill="1" applyBorder="1" applyAlignment="1">
      <alignment horizontal="center" vertical="center" textRotation="90" wrapText="1"/>
      <protection/>
    </xf>
    <xf numFmtId="0" fontId="10" fillId="0" borderId="17" xfId="35" applyFont="1" applyFill="1" applyBorder="1" applyAlignment="1">
      <alignment horizontal="center" vertical="center" textRotation="90" wrapText="1"/>
      <protection/>
    </xf>
    <xf numFmtId="0" fontId="113" fillId="37" borderId="12" xfId="35" applyFont="1" applyFill="1" applyBorder="1" applyAlignment="1">
      <alignment horizontal="center" vertical="center"/>
      <protection/>
    </xf>
    <xf numFmtId="0" fontId="20" fillId="43" borderId="12" xfId="35" applyFont="1" applyFill="1" applyBorder="1" applyAlignment="1">
      <alignment horizontal="right"/>
      <protection/>
    </xf>
    <xf numFmtId="0" fontId="8" fillId="0" borderId="13" xfId="35" applyFont="1" applyBorder="1" applyAlignment="1">
      <alignment horizontal="center" vertical="center" textRotation="90" wrapText="1"/>
      <protection/>
    </xf>
    <xf numFmtId="0" fontId="8" fillId="0" borderId="17" xfId="35" applyFont="1" applyBorder="1" applyAlignment="1">
      <alignment horizontal="center" vertical="center" textRotation="90" wrapText="1"/>
      <protection/>
    </xf>
    <xf numFmtId="0" fontId="41" fillId="44" borderId="12" xfId="35" applyFont="1" applyFill="1" applyBorder="1" applyAlignment="1">
      <alignment horizontal="center"/>
      <protection/>
    </xf>
    <xf numFmtId="0" fontId="20" fillId="44" borderId="12" xfId="35" applyFont="1" applyFill="1" applyBorder="1" applyAlignment="1">
      <alignment horizontal="right"/>
      <protection/>
    </xf>
    <xf numFmtId="0" fontId="41" fillId="44" borderId="12" xfId="35" applyFont="1" applyFill="1" applyBorder="1" applyAlignment="1">
      <alignment horizontal="right"/>
      <protection/>
    </xf>
    <xf numFmtId="14" fontId="122" fillId="0" borderId="12" xfId="35" applyNumberFormat="1" applyFont="1" applyFill="1" applyBorder="1" applyAlignment="1">
      <alignment horizontal="center"/>
      <protection/>
    </xf>
    <xf numFmtId="0" fontId="122" fillId="0" borderId="12" xfId="35" applyFont="1" applyFill="1" applyBorder="1" applyAlignment="1">
      <alignment horizontal="center"/>
      <protection/>
    </xf>
    <xf numFmtId="0" fontId="122" fillId="37" borderId="12" xfId="35" applyFont="1" applyFill="1" applyBorder="1" applyAlignment="1">
      <alignment horizontal="center"/>
      <protection/>
    </xf>
    <xf numFmtId="14" fontId="0" fillId="37" borderId="12" xfId="0" applyNumberFormat="1" applyFill="1" applyBorder="1" applyAlignment="1">
      <alignment horizontal="center"/>
    </xf>
    <xf numFmtId="0" fontId="9" fillId="0" borderId="0" xfId="35" applyFont="1" applyAlignment="1">
      <alignment horizontal="center"/>
      <protection/>
    </xf>
    <xf numFmtId="0" fontId="8" fillId="0" borderId="18" xfId="35" applyFont="1" applyBorder="1" applyAlignment="1">
      <alignment horizontal="center"/>
      <protection/>
    </xf>
    <xf numFmtId="0" fontId="8" fillId="0" borderId="15" xfId="35" applyFont="1" applyBorder="1" applyAlignment="1">
      <alignment horizontal="center"/>
      <protection/>
    </xf>
    <xf numFmtId="0" fontId="8" fillId="0" borderId="11" xfId="35" applyFont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ato" xfId="33"/>
    <cellStyle name="Îáû÷íûé_ÐÎÌÀÍ--Ø-8" xfId="34"/>
    <cellStyle name="Normal_თვეები" xfId="35"/>
    <cellStyle name="Ôèíàíñîâûé [0]_ÃËÀØÀ" xfId="36"/>
    <cellStyle name="Ôèíàíñîâûé_ÃËÀØÀ" xfId="37"/>
    <cellStyle name="Òûñÿ÷è [0]_×èàòóðà Ô" xfId="38"/>
    <cellStyle name="Òûñÿ÷è_×èàòóðà Ô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4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Biudjeti%20Gegma\2006%20proeqti\My%20Documents\Biudjeti%20Gegma\Normatiuli%20Aqti\Adjara%202005\cvlileba\roi%20dok\2002%20&#1041;&#1048;&#1059;&#1044;&#1046;&#1045;&#1058;&#1048;\&#1064;&#1077;&#1089;&#1088;&#1091;&#1083;&#1077;&#1073;&#1072;\12\2000%20&#1041;&#1048;&#1059;&#1044;&#1046;&#1045;&#1058;&#1048;\&#1064;&#1045;&#1057;&#1056;&#1059;&#1051;&#1045;&#1041;&#1045;&#1041;&#1048;\&#1064;&#1077;&#1084;&#1086;&#1089;&#1072;&#1074;&#1072;&#1083;%20-%20&#1093;&#1072;&#1088;&#1076;&#1078;&#1080;\&#1042;&#1072;&#1078;&#1072;\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Biudjeti%20Gegma\2006%20proeqti\My%20Documents\Biudjeti%20Gegma\Normatiuli%20Aqti\Adjara%202005\cvlileba\roi%20dok\2003%20&#1041;&#1048;&#1059;&#1044;&#1046;&#1045;&#1058;&#1048;\&#1064;&#1077;&#1089;&#1088;&#1091;&#1083;&#1077;&#1073;&#1072;\12\shesruleba2003-IV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Biudjeti%20Gegma\2006%20proeqti\My%20Documents\Biudjeti%20Gegma\Normatiuli%20Aqti\Adjara%202005\cvlileba\roi%20dok\2002%20&#1041;&#1048;&#1059;&#1044;&#1046;&#1045;&#1058;&#1048;\&#1064;&#1077;&#1089;&#1088;&#1091;&#1083;&#1077;&#1073;&#1072;\12\2000%20&#1041;&#1048;&#1059;&#1044;&#1046;&#1045;&#1058;&#1048;\&#1064;&#1045;&#1057;&#1056;&#1059;&#1051;&#1045;&#1041;&#1045;&#1041;&#1048;\&#1064;&#1077;&#1084;&#1086;&#1089;&#1072;&#1074;&#1072;&#1083;%20-%20&#1093;&#1072;&#1088;&#1076;&#1078;&#1080;\07%20&#1090;&#1074;&#1077;\&#1042;&#1072;&#1078;&#1072;\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Biudjeti%20Gegma\2006%20proeqti\My%20Documents\Biudjeti%20Gegma\Normatiuli%20Aqti\Adjara%202005\cvlileba\&#1052;&#1086;&#1080;%20&#1076;&#1086;&#1082;&#1091;&#1084;&#1077;&#1085;&#1090;&#1099;\2000%20&#1041;&#1048;&#1059;&#1044;&#1046;&#1045;&#1058;&#1048;\&#1064;&#1045;&#1057;&#1056;&#1059;&#1051;&#1045;&#1041;&#1045;&#1041;&#1048;\&#1043;&#1077;&#1075;&#1084;&#1072;-&#1092;&#1072;&#1082;&#1090;&#1080;\&#1096;&#1077;&#1076;&#1072;&#1088;&#1077;&#1073;&#1072;\2000%20&#1041;&#1048;&#1059;&#1044;&#1046;&#1045;&#1058;&#1048;\&#1064;&#1045;&#1057;&#1056;&#1059;&#1051;&#1045;&#1041;&#1045;&#1041;&#1048;\&#1064;&#1077;&#1084;&#1086;&#1089;&#1072;&#1074;&#1072;&#1083;%20-%20&#1093;&#1072;&#1088;&#1076;&#1078;&#1080;\10%20&#1090;&#1074;&#1077;\1998%20&#1073;&#1080;&#1091;&#1076;&#1078;&#1077;&#1090;&#1080;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Biudjeti%20Gegma\2006%20proeqti\My%20Documents\Biudjeti%20Gegma\Normatiuli%20Aqti\Adjara%202005\cvlileba\&#1052;&#1086;&#1080;%20&#1076;&#1086;&#1082;&#1091;&#1084;&#1077;&#1085;&#1090;&#1099;\2000%20&#1041;&#1048;&#1059;&#1044;&#1046;&#1045;&#1058;&#1048;\&#1064;&#1045;&#1057;&#1056;&#1059;&#1051;&#1045;&#1041;&#1045;&#1041;&#1048;\&#1043;&#1077;&#1075;&#1084;&#1072;-&#1092;&#1072;&#1082;&#1090;&#1080;\&#1096;&#1077;&#1076;&#1072;&#1088;&#1077;&#1073;&#1072;\2000%20&#1041;&#1048;&#1059;&#1044;&#1046;&#1045;&#1058;&#1048;\&#1064;&#1045;&#1057;&#1056;&#1059;&#1051;&#1045;&#1041;&#1045;&#1041;&#1048;\&#1064;&#1077;&#1084;&#1086;&#1089;&#1072;&#1074;&#1072;&#1083;%20-%20&#1093;&#1072;&#1088;&#1076;&#1078;&#1080;\11%20&#1090;&#1074;&#1077;\1998%20&#1073;&#1080;&#1091;&#1076;&#1078;&#1077;&#1090;&#1080;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Biudjeti%20Gegma\2006%20proeqti\My%20Documents\Biudjeti%20Gegma\Normatiuli%20Aqti\Adjara%202005\cvlileba\roi%20dok\2002%20&#1041;&#1048;&#1059;&#1044;&#1046;&#1045;&#1058;&#1048;\&#1064;&#1077;&#1089;&#1088;&#1091;&#1083;&#1077;&#1073;&#1072;\12\XAZINA\Xazina%20docs\&#1052;&#1086;&#1080;%20&#1076;&#1086;&#1082;&#1091;&#1084;&#1077;&#1085;&#1090;&#1099;\2000%20&#1041;&#1048;&#1059;&#1044;&#1046;&#1045;&#1058;&#1048;\&#1064;&#1045;&#1057;&#1056;&#1059;&#1051;&#1045;&#1041;&#1045;&#1041;&#1048;\&#1064;&#1077;&#1084;&#1086;&#1089;&#1072;&#1074;&#1072;&#1083;%20-%20&#1093;&#1072;&#1088;&#1076;&#1078;&#1080;\12%20&#1090;&#1074;&#1077;\1998%20&#1073;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Biudjeti%20Gegma\2006%20proeqti\My%20Documents\Biudjeti%20Gegma\Normatiuli%20Aqti\Adjara%202005\cvlileba\roi%20dok\2002%20&#1041;&#1048;&#1059;&#1044;&#1046;&#1045;&#1058;&#1048;\&#1064;&#1077;&#1089;&#1088;&#1091;&#1083;&#1077;&#1073;&#1072;\12\XAZINA\Xazina%20docs\&#1052;&#1086;&#1080;%20&#1076;&#1086;&#1082;&#1091;&#1084;&#1077;&#1085;&#1090;&#1099;\2000%20&#1041;&#1048;&#1059;&#1044;&#1046;&#1045;&#1058;&#1048;\&#1064;&#1045;&#1057;&#1056;&#1059;&#1051;&#1045;&#1041;&#1045;&#1041;&#1048;\&#1064;&#1077;&#1084;&#1086;&#1089;&#1072;&#1074;&#1072;&#1083;%20-%20&#1093;&#1072;&#1088;&#1076;&#1078;&#1080;\12%20&#1090;&#1074;&#1077;\&#1042;&#1072;&#1078;&#1072;\4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Biudjeti%20Gegma\2006%20proeqti\My%20Documents\Biudjeti%20Gegma\Normatiuli%20Aqti\Adjara%202005\cvlileba\roi%20dok\2002%20&#1041;&#1048;&#1059;&#1044;&#1046;&#1045;&#1058;&#1048;\&#1064;&#1077;&#1089;&#1088;&#1091;&#1083;&#1077;&#1073;&#1072;\12\2002-12%20&#1090;&#1074;&#1080;&#1089;%20&#1096;&#1077;&#1084;&#1086;&#1089;-&#1093;&#1072;&#1088;&#1076;&#1078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ini\2004%20&#1041;&#1048;&#1059;&#1044;&#1046;&#1045;&#1058;&#1048;\&#1052;&#1086;&#1080;%20&#1076;&#1086;&#1082;&#1091;&#1084;&#1077;&#1085;&#1090;&#1099;\&#1064;&#1077;&#1089;&#1088;&#1091;&#1083;&#1077;&#1073;&#1072;\Sabajo\sabajo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44;&#1086;&#1082;&#1091;&#1084;&#1077;&#1085;&#1090;&#1099;\&#1044;&#1086;&#1093;&#1086;&#1076;&#1099;2000\&#1064;&#1077;&#1089;&#1088;&#1091;&#1083;&#1077;&#1073;&#1072;\&#1044;&#1054;&#1061;&#1054;&#1044;&#1067;%2004-1999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Biudjeti%20Gegma\2006%20proeqti\My%20Documents\Biudjeti%20Gegma\Normatiuli%20Aqti\Adjara%202005\cvlileba\roi%20dok\2004%20&#1041;&#1048;&#1059;&#1044;&#1046;&#1045;&#1058;&#1048;\&#1050;&#1040;&#1053;&#1054;&#1053;&#1048;%20&#1055;&#1056;&#1054;&#1045;&#1050;&#1058;&#1048;\roi%20dok\2003%20&#1041;&#1048;&#1059;&#1044;&#1046;&#1045;&#1058;&#1048;\&#1083;&#1080;&#1084;&#1080;&#1090;&#1080;\&#1052;&#1086;&#1080;%20&#1076;&#1086;&#1082;&#1091;&#1084;&#1077;&#1085;&#1090;&#1099;\&#1064;&#1077;&#1089;&#1088;&#1091;&#1083;&#1077;&#1073;&#1072;\Sabajo\sabajo%2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Biudjeti%20Gegma\2006%20proeqti\My%20Documents\Biudjeti%20Gegma\Normatiuli%20Aqti\Adjara%202005\cvlileba\roi%20dok\2002%20&#1041;&#1048;&#1059;&#1044;&#1046;&#1045;&#1058;&#1048;\&#1064;&#1077;&#1089;&#1088;&#1091;&#1083;&#1077;&#1073;&#1072;\12\1998%20&#1073;&#1080;&#1091;&#1076;&#1078;&#1077;&#1090;&#1080;\&#1096;&#1077;&#1084;&#1086;&#1089;&#1072;&#1074;&#1072;&#1083;-&#1093;&#1072;&#1088;&#1076;&#1078;&#1080;%2019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Biudjeti%20Gegma\2006%20proeqti\My%20Documents\Biudjeti%20Gegma\Normatiuli%20Aqti\Adjara%202005\cvlileba\roi%20dok\2002%20&#1041;&#1048;&#1059;&#1044;&#1046;&#1045;&#1058;&#1048;\&#1064;&#1077;&#1089;&#1088;&#1091;&#1083;&#1077;&#1073;&#1072;\12\&#1042;&#1072;&#1078;&#1072;\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Biudjeti%20Gegma\2006%20proeqti\My%20Documents\Biudjeti%20Gegma\Normatiuli%20Aqti\Adjara%202005\cvlileba\roi%20dok\2002%20&#1041;&#1048;&#1059;&#1044;&#1046;&#1045;&#1058;&#1048;\&#1064;&#1077;&#1089;&#1088;&#1091;&#1083;&#1077;&#1073;&#1072;\12\1999%20&#1041;&#1048;&#1059;&#1044;&#1046;&#1045;&#1058;&#1048;\99%20%20&#1084;&#1080;&#1085;%20&#1089;&#1072;&#1073;,%20&#1088;&#1077;&#1079;&#1077;&#1088;&#1074;&#1080;&#10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Biudjeti%20Gegma\2006%20proeqti\My%20Documents\Biudjeti%20Gegma\Normatiuli%20Aqti\Adjara%202005\cvlileba\roi%20dok\2002%20&#1041;&#1048;&#1059;&#1044;&#1046;&#1045;&#1058;&#1048;\&#1064;&#1077;&#1089;&#1088;&#1091;&#1083;&#1077;&#1073;&#1072;\12\6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Biudjeti%20Gegma\2006%20proeqti\My%20Documents\Biudjeti%20Gegma\Normatiuli%20Aqti\Adjara%202005\cvlileba\Documents%20and%20Settings\VAJA%20Diasamidze\My%20Documents\Biujetis%20masalebi\2005\analizi\Stat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и"/>
      <sheetName val="тебервали "/>
      <sheetName val="МАРТИ"/>
      <sheetName val="I квартали"/>
      <sheetName val="априли"/>
      <sheetName val="маиси"/>
      <sheetName val="ивниси"/>
      <sheetName val="6 тве"/>
      <sheetName val="ивлиси"/>
      <sheetName val="агвисто"/>
      <sheetName val="сектембери"/>
      <sheetName val="9 тве"/>
      <sheetName val="октомбери"/>
      <sheetName val="ноембери"/>
      <sheetName val="декембери"/>
      <sheetName val="цлиури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ctomber"/>
      <sheetName val="november"/>
      <sheetName val="december"/>
      <sheetName val="total 1"/>
      <sheetName val="ФОРМА"/>
      <sheetName val="ФОРМА (3)"/>
      <sheetName val="ФОРМА (2)"/>
      <sheetName val="ФОРМА (4)"/>
      <sheetName val="гег факти дарг"/>
      <sheetName val="total 1 (2)"/>
      <sheetName val="total 1 (3)"/>
      <sheetName val="total 1 (4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априли"/>
      <sheetName val="дац мухл"/>
      <sheetName val="мин резерви"/>
      <sheetName val="гардамавали"/>
      <sheetName val="капиталури"/>
      <sheetName val="кап харджи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ацули мух"/>
      <sheetName val="1998"/>
      <sheetName val="трансферти 1998"/>
      <sheetName val=" кап харджи1998"/>
      <sheetName val="чарби 1998"/>
      <sheetName val="резерви 1998"/>
      <sheetName val="економиа"/>
      <sheetName val="гардамавали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ацули мух"/>
      <sheetName val="1998"/>
      <sheetName val="трансферти 1998"/>
      <sheetName val=" кап харджи1998"/>
      <sheetName val="чарби 1998"/>
      <sheetName val="резерви 1998"/>
      <sheetName val="економиа"/>
      <sheetName val="гардамавал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ацули мух"/>
      <sheetName val="1998"/>
      <sheetName val="трансферти 1998"/>
      <sheetName val=" кап харджи1998"/>
      <sheetName val="чарби 1998"/>
      <sheetName val="резерви 1998"/>
      <sheetName val="економиа"/>
      <sheetName val="гардамавал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априли"/>
      <sheetName val="дац мухл"/>
      <sheetName val="мин резерви"/>
      <sheetName val="гардамавали"/>
      <sheetName val="капиталури"/>
      <sheetName val="кап хардж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(2)"/>
      <sheetName val="гегма"/>
      <sheetName val="ФОРМА"/>
      <sheetName val="N1"/>
      <sheetName val="N1-1"/>
      <sheetName val="N1-2"/>
      <sheetName val="N1-4"/>
      <sheetName val="N1-3"/>
      <sheetName val="N1-5"/>
      <sheetName val="N2"/>
      <sheetName val="N2-1"/>
      <sheetName val="N2-2"/>
      <sheetName val="N2-3"/>
      <sheetName val="N 3"/>
      <sheetName val="N3-1"/>
      <sheetName val="N3-2"/>
      <sheetName val="N3-3"/>
      <sheetName val="N3-5"/>
      <sheetName val="N3-4"/>
      <sheetName val="N3-6"/>
      <sheetName val="N3-7"/>
      <sheetName val="N3-8"/>
      <sheetName val="N3-9"/>
      <sheetName val="дацмух назард"/>
      <sheetName val="дацмух"/>
      <sheetName val="sul"/>
      <sheetName val="2001-20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бажо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 ЗЕМЛЮ"/>
      <sheetName val="ИМУЩЕСТВО"/>
      <sheetName val="НА ПЕРЕДАЧУ ИМУЩЕСТВА"/>
      <sheetName val="ЭКОЛОГИЯ"/>
      <sheetName val="ПРИРОД, РЕСУРСИ"/>
      <sheetName val="МЕСТНЫЕ"/>
      <sheetName val="другие НЕНАЛОГОВЫЕ"/>
      <sheetName val="ПОДОХОДНЫЙ"/>
      <sheetName val="ПРИБЫЛЬ"/>
      <sheetName val="НДС"/>
      <sheetName val="НЕНАЛОГОВЫЕ"/>
      <sheetName val="ПРИВАТИЗАЦИЯ"/>
      <sheetName val="таможенний НДС"/>
      <sheetName val="таможенная пошлина"/>
      <sheetName val="таможенний акциз"/>
      <sheetName val="АКЦИЗ"/>
      <sheetName val="База2"/>
      <sheetName val="71"/>
      <sheetName val="54"/>
      <sheetName val="БАЗА"/>
      <sheetName val="районы"/>
      <sheetName val="АпрельСт"/>
      <sheetName val="АпрельСтБФ"/>
      <sheetName val="I кварталСт"/>
      <sheetName val="4твеСт"/>
      <sheetName val="АпрельДз"/>
      <sheetName val="АпрельДзБФ"/>
      <sheetName val="АпрельДзБФ (-186,5)"/>
      <sheetName val="I кварталДз"/>
      <sheetName val="4твеДз"/>
      <sheetName val="аджария"/>
      <sheetName val="сахееби"/>
      <sheetName val="ганацилеба"/>
      <sheetName val="ганацилеба 4тв"/>
      <sheetName val="Модуль2"/>
      <sheetName val="Модуль3"/>
      <sheetName val="Модуль4"/>
      <sheetName val="Модуль5"/>
      <sheetName val="Модуль7"/>
      <sheetName val="Модуль9"/>
      <sheetName val="Модуль1"/>
      <sheetName val="Модуль6"/>
      <sheetName val="Модуль8"/>
      <sheetName val="Модуль10"/>
      <sheetName val="Модуль11"/>
      <sheetName val="01-04Дз"/>
      <sheetName val="01-04Дз$"/>
      <sheetName val="01-04Дз3%"/>
      <sheetName val="05Дз"/>
      <sheetName val="05Дз$"/>
      <sheetName val="05Дз3%"/>
      <sheetName val="01,11"/>
      <sheetName val="02,12"/>
      <sheetName val="03,04,13"/>
      <sheetName val="05-09,14"/>
      <sheetName val="15"/>
      <sheetName val="16-22"/>
      <sheetName val="25"/>
      <sheetName val="25 (0)"/>
      <sheetName val="30"/>
      <sheetName val="31"/>
      <sheetName val="32"/>
      <sheetName val="04 (114)"/>
      <sheetName val="33"/>
      <sheetName val="34-35"/>
      <sheetName val="36"/>
      <sheetName val="95"/>
      <sheetName val="ШемСах"/>
    </sheetNames>
    <sheetDataSet>
      <sheetData sheetId="9">
        <row r="2">
          <cell r="H2">
            <v>209669.90778857144</v>
          </cell>
        </row>
        <row r="3">
          <cell r="D3" t="str">
            <v>rjlb</v>
          </cell>
        </row>
        <row r="4">
          <cell r="X4">
            <v>796554.3128571428</v>
          </cell>
          <cell r="Y4">
            <v>557588.019</v>
          </cell>
          <cell r="Z4">
            <v>209669.90778857144</v>
          </cell>
          <cell r="AA4">
            <v>29296.38606857143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абажо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ацули мух"/>
      <sheetName val="1998"/>
      <sheetName val="трансферти 1998"/>
      <sheetName val=" кап харджи1998"/>
      <sheetName val="чарби 1998"/>
      <sheetName val="резерви 1998"/>
      <sheetName val="економиа"/>
      <sheetName val="гардамавал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прили"/>
      <sheetName val="дац мухл"/>
      <sheetName val="мин резерви"/>
      <sheetName val="гардамавали"/>
      <sheetName val="капиталури"/>
      <sheetName val="кап харджи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мин резерви 5 тве "/>
      <sheetName val="чарби 5 тве"/>
      <sheetName val="мин резерви 6"/>
      <sheetName val="чарби 6"/>
      <sheetName val="чарби 7"/>
      <sheetName val="мин резерви  7"/>
      <sheetName val="чарби 8"/>
      <sheetName val="мин резерви 8 "/>
      <sheetName val="мосалоднели чарби "/>
      <sheetName val="мин резерви"/>
      <sheetName val="чарби"/>
      <sheetName val="Лист1"/>
      <sheetName val="чамонатвали"/>
      <sheetName val="реестри"/>
      <sheetName val="реестри (2)"/>
      <sheetName val="Г С"/>
      <sheetName val="гардамав"/>
      <sheetName val="Лист3"/>
      <sheetName val="капита "/>
      <sheetName val="Лист2"/>
      <sheetName val="економиа"/>
      <sheetName val="узен  резерви"/>
    </sheetNames>
    <sheetDataSet>
      <sheetData sheetId="13">
        <row r="62">
          <cell r="F62">
            <v>5323866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6 тве"/>
      <sheetName val="6 тве (2)"/>
      <sheetName val="N1"/>
      <sheetName val="N1-1"/>
      <sheetName val="N1-2"/>
      <sheetName val="N1-3"/>
      <sheetName val="N1-4"/>
      <sheetName val="гадахра"/>
      <sheetName val="Гадахра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рг шта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384"/>
  <sheetViews>
    <sheetView zoomScalePageLayoutView="0" workbookViewId="0" topLeftCell="A352">
      <selection activeCell="C379" sqref="C379"/>
    </sheetView>
  </sheetViews>
  <sheetFormatPr defaultColWidth="9.00390625" defaultRowHeight="12.75"/>
  <cols>
    <col min="1" max="1" width="17.625" style="2" customWidth="1"/>
    <col min="2" max="2" width="10.75390625" style="2" customWidth="1"/>
    <col min="3" max="3" width="9.75390625" style="2" customWidth="1"/>
    <col min="4" max="4" width="9.25390625" style="2" customWidth="1"/>
    <col min="5" max="5" width="7.75390625" style="2" customWidth="1"/>
    <col min="6" max="6" width="9.875" style="2" customWidth="1"/>
    <col min="7" max="9" width="8.75390625" style="2" customWidth="1"/>
    <col min="10" max="10" width="11.125" style="2" customWidth="1"/>
    <col min="11" max="11" width="8.75390625" style="2" customWidth="1"/>
    <col min="12" max="12" width="9.875" style="2" customWidth="1"/>
    <col min="13" max="13" width="10.625" style="2" customWidth="1"/>
    <col min="14" max="16384" width="9.125" style="2" customWidth="1"/>
  </cols>
  <sheetData>
    <row r="1" spans="1:3" ht="15" customHeight="1">
      <c r="A1" s="1"/>
      <c r="B1" s="1"/>
      <c r="C1" s="1"/>
    </row>
    <row r="2" spans="1:12" ht="16.5">
      <c r="A2" s="149" t="s">
        <v>32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16.5">
      <c r="A3" s="149" t="s">
        <v>33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2" ht="15" customHeight="1">
      <c r="A4" s="12" t="s">
        <v>34</v>
      </c>
      <c r="L4" s="3"/>
    </row>
    <row r="5" spans="1:13" ht="18" customHeight="1">
      <c r="A5" s="146" t="s">
        <v>0</v>
      </c>
      <c r="B5" s="144" t="s">
        <v>27</v>
      </c>
      <c r="C5" s="144" t="s">
        <v>1</v>
      </c>
      <c r="D5" s="147" t="s">
        <v>3</v>
      </c>
      <c r="E5" s="144" t="s">
        <v>4</v>
      </c>
      <c r="F5" s="144" t="s">
        <v>5</v>
      </c>
      <c r="G5" s="145" t="s">
        <v>2</v>
      </c>
      <c r="H5" s="145"/>
      <c r="I5" s="145"/>
      <c r="J5" s="145"/>
      <c r="K5" s="145"/>
      <c r="L5" s="147" t="s">
        <v>28</v>
      </c>
      <c r="M5" s="147" t="s">
        <v>29</v>
      </c>
    </row>
    <row r="6" spans="1:13" ht="129.75" customHeight="1">
      <c r="A6" s="146"/>
      <c r="B6" s="144"/>
      <c r="C6" s="144"/>
      <c r="D6" s="147"/>
      <c r="E6" s="144"/>
      <c r="F6" s="144"/>
      <c r="G6" s="9" t="s">
        <v>6</v>
      </c>
      <c r="H6" s="9" t="s">
        <v>7</v>
      </c>
      <c r="I6" s="9"/>
      <c r="J6" s="9" t="s">
        <v>8</v>
      </c>
      <c r="K6" s="9" t="s">
        <v>9</v>
      </c>
      <c r="L6" s="147"/>
      <c r="M6" s="147"/>
    </row>
    <row r="7" spans="1:13" ht="18" customHeight="1">
      <c r="A7" s="58" t="s">
        <v>10</v>
      </c>
      <c r="B7" s="5">
        <f>SUM(C7,D7,E7,F7,L7+M7)</f>
        <v>77220</v>
      </c>
      <c r="C7" s="5">
        <v>18600</v>
      </c>
      <c r="D7" s="5">
        <v>3720</v>
      </c>
      <c r="E7" s="5">
        <v>2000</v>
      </c>
      <c r="F7" s="5">
        <f>SUM(G7:K7)</f>
        <v>12900</v>
      </c>
      <c r="G7" s="6">
        <v>2000</v>
      </c>
      <c r="H7" s="6">
        <v>2000</v>
      </c>
      <c r="I7" s="6"/>
      <c r="J7" s="6">
        <v>2000</v>
      </c>
      <c r="K7" s="6">
        <v>6900</v>
      </c>
      <c r="L7" s="5"/>
      <c r="M7" s="5">
        <v>40000</v>
      </c>
    </row>
    <row r="8" spans="1:13" ht="18" customHeight="1">
      <c r="A8" s="58" t="s">
        <v>11</v>
      </c>
      <c r="B8" s="5">
        <f>SUM(C8,D8,E8,F8,L8+M8)</f>
        <v>75980</v>
      </c>
      <c r="C8" s="5">
        <v>19650</v>
      </c>
      <c r="D8" s="5">
        <v>3930</v>
      </c>
      <c r="E8" s="5">
        <v>4000</v>
      </c>
      <c r="F8" s="5">
        <f>SUM(G8:K8)</f>
        <v>18400</v>
      </c>
      <c r="G8" s="6">
        <v>7700</v>
      </c>
      <c r="H8" s="6">
        <v>5300</v>
      </c>
      <c r="I8" s="6"/>
      <c r="J8" s="6">
        <v>2300</v>
      </c>
      <c r="K8" s="6">
        <v>3100</v>
      </c>
      <c r="L8" s="5"/>
      <c r="M8" s="5">
        <v>30000</v>
      </c>
    </row>
    <row r="9" spans="1:13" ht="18" customHeight="1">
      <c r="A9" s="58" t="s">
        <v>12</v>
      </c>
      <c r="B9" s="5">
        <f>SUM(C9,D9,E9,F9,L9+M9)</f>
        <v>45900</v>
      </c>
      <c r="C9" s="5">
        <v>19750</v>
      </c>
      <c r="D9" s="5">
        <v>3950</v>
      </c>
      <c r="E9" s="5">
        <v>3000</v>
      </c>
      <c r="F9" s="5">
        <f>SUM(G9:K9)</f>
        <v>9200</v>
      </c>
      <c r="G9" s="6">
        <v>2700</v>
      </c>
      <c r="H9" s="6">
        <v>2000</v>
      </c>
      <c r="I9" s="6"/>
      <c r="J9" s="6">
        <v>1800</v>
      </c>
      <c r="K9" s="6">
        <v>2700</v>
      </c>
      <c r="L9" s="5"/>
      <c r="M9" s="5">
        <v>10000</v>
      </c>
    </row>
    <row r="10" spans="1:13" ht="18" customHeight="1">
      <c r="A10" s="59" t="s">
        <v>13</v>
      </c>
      <c r="B10" s="5">
        <f aca="true" t="shared" si="0" ref="B10:M10">SUM(B7:B9)</f>
        <v>199100</v>
      </c>
      <c r="C10" s="5">
        <f t="shared" si="0"/>
        <v>58000</v>
      </c>
      <c r="D10" s="5">
        <f t="shared" si="0"/>
        <v>11600</v>
      </c>
      <c r="E10" s="5">
        <f t="shared" si="0"/>
        <v>9000</v>
      </c>
      <c r="F10" s="5">
        <f t="shared" si="0"/>
        <v>40500</v>
      </c>
      <c r="G10" s="8">
        <f t="shared" si="0"/>
        <v>12400</v>
      </c>
      <c r="H10" s="8">
        <f t="shared" si="0"/>
        <v>9300</v>
      </c>
      <c r="I10" s="8"/>
      <c r="J10" s="8">
        <f t="shared" si="0"/>
        <v>6100</v>
      </c>
      <c r="K10" s="8">
        <f t="shared" si="0"/>
        <v>12700</v>
      </c>
      <c r="L10" s="5">
        <f t="shared" si="0"/>
        <v>0</v>
      </c>
      <c r="M10" s="5">
        <f t="shared" si="0"/>
        <v>80000</v>
      </c>
    </row>
    <row r="11" spans="1:13" ht="18" customHeight="1">
      <c r="A11" s="58" t="s">
        <v>14</v>
      </c>
      <c r="B11" s="5">
        <f>SUM(C11,D11,E11,F11,L11,M11)</f>
        <v>32160</v>
      </c>
      <c r="C11" s="5">
        <v>19300</v>
      </c>
      <c r="D11" s="5">
        <v>3860</v>
      </c>
      <c r="E11" s="5">
        <v>2000</v>
      </c>
      <c r="F11" s="5">
        <f>SUM(G11:K11)</f>
        <v>7000</v>
      </c>
      <c r="G11" s="6">
        <v>1000</v>
      </c>
      <c r="H11" s="6">
        <v>2100</v>
      </c>
      <c r="I11" s="6"/>
      <c r="J11" s="6">
        <v>1700</v>
      </c>
      <c r="K11" s="6">
        <v>2200</v>
      </c>
      <c r="L11" s="5"/>
      <c r="M11" s="5"/>
    </row>
    <row r="12" spans="1:13" ht="18" customHeight="1">
      <c r="A12" s="58" t="s">
        <v>15</v>
      </c>
      <c r="B12" s="5">
        <f>SUM(C12,D12,E12,F12,L12,M12)</f>
        <v>32360</v>
      </c>
      <c r="C12" s="5">
        <v>19300</v>
      </c>
      <c r="D12" s="5">
        <v>3860</v>
      </c>
      <c r="E12" s="5">
        <v>2000</v>
      </c>
      <c r="F12" s="5">
        <f>SUM(G12:K12)</f>
        <v>7200</v>
      </c>
      <c r="G12" s="6">
        <v>1000</v>
      </c>
      <c r="H12" s="6">
        <v>2200</v>
      </c>
      <c r="I12" s="6"/>
      <c r="J12" s="6">
        <v>1700</v>
      </c>
      <c r="K12" s="6">
        <v>2300</v>
      </c>
      <c r="L12" s="5"/>
      <c r="M12" s="5"/>
    </row>
    <row r="13" spans="1:13" ht="18" customHeight="1">
      <c r="A13" s="58" t="s">
        <v>16</v>
      </c>
      <c r="B13" s="5">
        <f>SUM(C13,D13,E13,F13,L13,M13)</f>
        <v>32280</v>
      </c>
      <c r="C13" s="5">
        <v>19400</v>
      </c>
      <c r="D13" s="5">
        <v>3880</v>
      </c>
      <c r="E13" s="5">
        <v>2000</v>
      </c>
      <c r="F13" s="5">
        <f>SUM(G13:K13)</f>
        <v>7000</v>
      </c>
      <c r="G13" s="6">
        <v>1000</v>
      </c>
      <c r="H13" s="6">
        <v>2100</v>
      </c>
      <c r="I13" s="6"/>
      <c r="J13" s="6">
        <v>1700</v>
      </c>
      <c r="K13" s="6">
        <v>2200</v>
      </c>
      <c r="L13" s="5"/>
      <c r="M13" s="5"/>
    </row>
    <row r="14" spans="1:13" ht="18" customHeight="1">
      <c r="A14" s="59" t="s">
        <v>17</v>
      </c>
      <c r="B14" s="5">
        <f aca="true" t="shared" si="1" ref="B14:M14">SUM(B11:B13)</f>
        <v>96800</v>
      </c>
      <c r="C14" s="5">
        <f t="shared" si="1"/>
        <v>58000</v>
      </c>
      <c r="D14" s="5">
        <f t="shared" si="1"/>
        <v>11600</v>
      </c>
      <c r="E14" s="5">
        <f t="shared" si="1"/>
        <v>6000</v>
      </c>
      <c r="F14" s="5">
        <f t="shared" si="1"/>
        <v>21200</v>
      </c>
      <c r="G14" s="8">
        <f t="shared" si="1"/>
        <v>3000</v>
      </c>
      <c r="H14" s="8">
        <f t="shared" si="1"/>
        <v>6400</v>
      </c>
      <c r="I14" s="8"/>
      <c r="J14" s="8">
        <f t="shared" si="1"/>
        <v>5100</v>
      </c>
      <c r="K14" s="8">
        <f t="shared" si="1"/>
        <v>6700</v>
      </c>
      <c r="L14" s="5">
        <f t="shared" si="1"/>
        <v>0</v>
      </c>
      <c r="M14" s="5">
        <f t="shared" si="1"/>
        <v>0</v>
      </c>
    </row>
    <row r="15" spans="1:13" ht="18" customHeight="1">
      <c r="A15" s="58" t="s">
        <v>18</v>
      </c>
      <c r="B15" s="5">
        <f>SUM(C15,D15,E15,F15,L15,M15)</f>
        <v>23400</v>
      </c>
      <c r="C15" s="5">
        <v>14000</v>
      </c>
      <c r="D15" s="5">
        <v>2800</v>
      </c>
      <c r="E15" s="5"/>
      <c r="F15" s="5">
        <f>SUM(G15:K15)</f>
        <v>6600</v>
      </c>
      <c r="G15" s="6">
        <v>800</v>
      </c>
      <c r="H15" s="6">
        <v>2100</v>
      </c>
      <c r="I15" s="6"/>
      <c r="J15" s="6">
        <v>1700</v>
      </c>
      <c r="K15" s="6">
        <v>2000</v>
      </c>
      <c r="L15" s="5"/>
      <c r="M15" s="10"/>
    </row>
    <row r="16" spans="1:13" ht="18" customHeight="1">
      <c r="A16" s="58" t="s">
        <v>19</v>
      </c>
      <c r="B16" s="5">
        <f>SUM(C16,D16,E16,F16,L16,M16)</f>
        <v>23400</v>
      </c>
      <c r="C16" s="5">
        <v>14000</v>
      </c>
      <c r="D16" s="5">
        <v>2800</v>
      </c>
      <c r="E16" s="5"/>
      <c r="F16" s="5">
        <f>SUM(G16:K16)</f>
        <v>6600</v>
      </c>
      <c r="G16" s="6">
        <v>700</v>
      </c>
      <c r="H16" s="6">
        <v>2200</v>
      </c>
      <c r="I16" s="6"/>
      <c r="J16" s="6">
        <v>1700</v>
      </c>
      <c r="K16" s="6">
        <v>2000</v>
      </c>
      <c r="L16" s="5"/>
      <c r="M16" s="10"/>
    </row>
    <row r="17" spans="1:13" ht="18" customHeight="1">
      <c r="A17" s="58" t="s">
        <v>20</v>
      </c>
      <c r="B17" s="5">
        <f>SUM(C17,D17,E17,F17,L17,M17)</f>
        <v>23200</v>
      </c>
      <c r="C17" s="5">
        <v>14000</v>
      </c>
      <c r="D17" s="5">
        <v>2800</v>
      </c>
      <c r="E17" s="5"/>
      <c r="F17" s="5">
        <f>SUM(G17:K17)</f>
        <v>6400</v>
      </c>
      <c r="G17" s="6">
        <v>600</v>
      </c>
      <c r="H17" s="6">
        <v>2100</v>
      </c>
      <c r="I17" s="6"/>
      <c r="J17" s="6">
        <v>1700</v>
      </c>
      <c r="K17" s="6">
        <v>2000</v>
      </c>
      <c r="L17" s="5"/>
      <c r="M17" s="10"/>
    </row>
    <row r="18" spans="1:13" ht="18" customHeight="1">
      <c r="A18" s="59" t="s">
        <v>21</v>
      </c>
      <c r="B18" s="5">
        <f aca="true" t="shared" si="2" ref="B18:M18">SUM(B15:B17)</f>
        <v>70000</v>
      </c>
      <c r="C18" s="5">
        <f t="shared" si="2"/>
        <v>42000</v>
      </c>
      <c r="D18" s="5">
        <f t="shared" si="2"/>
        <v>8400</v>
      </c>
      <c r="E18" s="5">
        <f t="shared" si="2"/>
        <v>0</v>
      </c>
      <c r="F18" s="5">
        <f t="shared" si="2"/>
        <v>19600</v>
      </c>
      <c r="G18" s="8">
        <f t="shared" si="2"/>
        <v>2100</v>
      </c>
      <c r="H18" s="8">
        <f t="shared" si="2"/>
        <v>6400</v>
      </c>
      <c r="I18" s="8"/>
      <c r="J18" s="8">
        <f t="shared" si="2"/>
        <v>5100</v>
      </c>
      <c r="K18" s="8">
        <f t="shared" si="2"/>
        <v>6000</v>
      </c>
      <c r="L18" s="5">
        <f t="shared" si="2"/>
        <v>0</v>
      </c>
      <c r="M18" s="5">
        <f t="shared" si="2"/>
        <v>0</v>
      </c>
    </row>
    <row r="19" spans="1:13" ht="18" customHeight="1">
      <c r="A19" s="58" t="s">
        <v>22</v>
      </c>
      <c r="B19" s="5">
        <f>SUM(C19,D19,E19,F19,L19+M19)</f>
        <v>23000</v>
      </c>
      <c r="C19" s="5">
        <v>14000</v>
      </c>
      <c r="D19" s="5">
        <v>2800</v>
      </c>
      <c r="E19" s="5"/>
      <c r="F19" s="5">
        <f>SUM(G19:K19)</f>
        <v>6200</v>
      </c>
      <c r="G19" s="6">
        <v>500</v>
      </c>
      <c r="H19" s="6">
        <v>2000</v>
      </c>
      <c r="I19" s="6"/>
      <c r="J19" s="6">
        <v>1700</v>
      </c>
      <c r="K19" s="6">
        <v>2000</v>
      </c>
      <c r="L19" s="5"/>
      <c r="M19" s="10"/>
    </row>
    <row r="20" spans="1:13" ht="18" customHeight="1">
      <c r="A20" s="58" t="s">
        <v>23</v>
      </c>
      <c r="B20" s="5">
        <f>SUM(C20,D20,E20,F20,L20+M20)</f>
        <v>23000</v>
      </c>
      <c r="C20" s="5">
        <v>14000</v>
      </c>
      <c r="D20" s="5">
        <v>2800</v>
      </c>
      <c r="E20" s="5"/>
      <c r="F20" s="5">
        <f>SUM(G20:K20)</f>
        <v>6200</v>
      </c>
      <c r="G20" s="6">
        <v>500</v>
      </c>
      <c r="H20" s="6">
        <v>2000</v>
      </c>
      <c r="I20" s="6"/>
      <c r="J20" s="6">
        <v>1700</v>
      </c>
      <c r="K20" s="6">
        <v>2000</v>
      </c>
      <c r="L20" s="5"/>
      <c r="M20" s="10"/>
    </row>
    <row r="21" spans="1:13" ht="18" customHeight="1">
      <c r="A21" s="58" t="s">
        <v>24</v>
      </c>
      <c r="B21" s="5">
        <f>SUM(C21,D21,E21,F21,L21+M21)</f>
        <v>23100</v>
      </c>
      <c r="C21" s="5">
        <v>14000</v>
      </c>
      <c r="D21" s="5">
        <v>2800</v>
      </c>
      <c r="E21" s="5"/>
      <c r="F21" s="5">
        <f>SUM(G21:K21)</f>
        <v>6300</v>
      </c>
      <c r="G21" s="6">
        <v>500</v>
      </c>
      <c r="H21" s="6">
        <v>2100</v>
      </c>
      <c r="I21" s="6"/>
      <c r="J21" s="6">
        <v>1700</v>
      </c>
      <c r="K21" s="6">
        <v>2000</v>
      </c>
      <c r="L21" s="5"/>
      <c r="M21" s="10"/>
    </row>
    <row r="22" spans="1:13" ht="18" customHeight="1">
      <c r="A22" s="59" t="s">
        <v>25</v>
      </c>
      <c r="B22" s="5">
        <f aca="true" t="shared" si="3" ref="B22:M22">SUM(B19:B21)</f>
        <v>69100</v>
      </c>
      <c r="C22" s="5">
        <f t="shared" si="3"/>
        <v>42000</v>
      </c>
      <c r="D22" s="5">
        <f t="shared" si="3"/>
        <v>8400</v>
      </c>
      <c r="E22" s="5">
        <f t="shared" si="3"/>
        <v>0</v>
      </c>
      <c r="F22" s="5">
        <f t="shared" si="3"/>
        <v>18700</v>
      </c>
      <c r="G22" s="8">
        <f t="shared" si="3"/>
        <v>1500</v>
      </c>
      <c r="H22" s="8">
        <f t="shared" si="3"/>
        <v>6100</v>
      </c>
      <c r="I22" s="8"/>
      <c r="J22" s="8">
        <f t="shared" si="3"/>
        <v>5100</v>
      </c>
      <c r="K22" s="8">
        <f t="shared" si="3"/>
        <v>6000</v>
      </c>
      <c r="L22" s="5">
        <f t="shared" si="3"/>
        <v>0</v>
      </c>
      <c r="M22" s="5">
        <f t="shared" si="3"/>
        <v>0</v>
      </c>
    </row>
    <row r="23" spans="1:13" ht="30" customHeight="1">
      <c r="A23" s="7" t="s">
        <v>26</v>
      </c>
      <c r="B23" s="5">
        <f aca="true" t="shared" si="4" ref="B23:M23">SUM(B22,B18,B14,B10)</f>
        <v>435000</v>
      </c>
      <c r="C23" s="5">
        <f t="shared" si="4"/>
        <v>200000</v>
      </c>
      <c r="D23" s="5">
        <f t="shared" si="4"/>
        <v>40000</v>
      </c>
      <c r="E23" s="5">
        <f t="shared" si="4"/>
        <v>15000</v>
      </c>
      <c r="F23" s="5">
        <f t="shared" si="4"/>
        <v>100000</v>
      </c>
      <c r="G23" s="8">
        <f t="shared" si="4"/>
        <v>19000</v>
      </c>
      <c r="H23" s="8">
        <f t="shared" si="4"/>
        <v>28200</v>
      </c>
      <c r="I23" s="8"/>
      <c r="J23" s="8">
        <f t="shared" si="4"/>
        <v>21400</v>
      </c>
      <c r="K23" s="8">
        <f t="shared" si="4"/>
        <v>31400</v>
      </c>
      <c r="L23" s="5">
        <f t="shared" si="4"/>
        <v>0</v>
      </c>
      <c r="M23" s="5">
        <f t="shared" si="4"/>
        <v>80000</v>
      </c>
    </row>
    <row r="24" ht="12.75"/>
    <row r="25" spans="1:10" ht="15">
      <c r="A25" s="143" t="s">
        <v>31</v>
      </c>
      <c r="B25" s="143"/>
      <c r="C25" s="143"/>
      <c r="D25" s="143"/>
      <c r="E25" s="143"/>
      <c r="F25" s="143"/>
      <c r="G25" s="143"/>
      <c r="H25" s="143"/>
      <c r="I25" s="143"/>
      <c r="J25" s="143"/>
    </row>
    <row r="26" ht="12.75"/>
    <row r="27" spans="1:10" ht="15">
      <c r="A27" s="143" t="s">
        <v>30</v>
      </c>
      <c r="B27" s="143"/>
      <c r="C27" s="143"/>
      <c r="D27" s="143"/>
      <c r="E27" s="143"/>
      <c r="F27" s="143"/>
      <c r="G27" s="143"/>
      <c r="H27" s="143"/>
      <c r="I27" s="143"/>
      <c r="J27" s="143"/>
    </row>
    <row r="28" spans="1:3" ht="12.75">
      <c r="A28" s="1"/>
      <c r="B28" s="1"/>
      <c r="C28" s="1"/>
    </row>
    <row r="29" spans="1:12" ht="16.5">
      <c r="A29" s="149" t="s">
        <v>32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</row>
    <row r="30" spans="1:12" ht="16.5">
      <c r="A30" s="149" t="s">
        <v>33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</row>
    <row r="31" spans="1:12" ht="12.75">
      <c r="A31" s="150" t="s">
        <v>35</v>
      </c>
      <c r="B31" s="150"/>
      <c r="L31" s="3"/>
    </row>
    <row r="32" spans="1:13" ht="14.25">
      <c r="A32" s="146" t="s">
        <v>0</v>
      </c>
      <c r="B32" s="144" t="s">
        <v>27</v>
      </c>
      <c r="C32" s="144" t="s">
        <v>1</v>
      </c>
      <c r="D32" s="147" t="s">
        <v>3</v>
      </c>
      <c r="E32" s="144" t="s">
        <v>4</v>
      </c>
      <c r="F32" s="144" t="s">
        <v>5</v>
      </c>
      <c r="G32" s="145" t="s">
        <v>2</v>
      </c>
      <c r="H32" s="145"/>
      <c r="I32" s="145"/>
      <c r="J32" s="145"/>
      <c r="K32" s="145"/>
      <c r="L32" s="147" t="s">
        <v>28</v>
      </c>
      <c r="M32" s="147" t="s">
        <v>29</v>
      </c>
    </row>
    <row r="33" spans="1:13" ht="81">
      <c r="A33" s="146"/>
      <c r="B33" s="144"/>
      <c r="C33" s="144"/>
      <c r="D33" s="147"/>
      <c r="E33" s="144"/>
      <c r="F33" s="144"/>
      <c r="G33" s="9" t="s">
        <v>6</v>
      </c>
      <c r="H33" s="9" t="s">
        <v>7</v>
      </c>
      <c r="I33" s="9"/>
      <c r="J33" s="9" t="s">
        <v>8</v>
      </c>
      <c r="K33" s="9" t="s">
        <v>9</v>
      </c>
      <c r="L33" s="147"/>
      <c r="M33" s="147"/>
    </row>
    <row r="34" spans="1:13" ht="15.75">
      <c r="A34" s="4" t="s">
        <v>10</v>
      </c>
      <c r="B34" s="5">
        <f>SUM(C34,D34,E34,F34,L34+M34)</f>
        <v>77220</v>
      </c>
      <c r="C34" s="5">
        <v>18600</v>
      </c>
      <c r="D34" s="5">
        <v>3720</v>
      </c>
      <c r="E34" s="5">
        <v>2000</v>
      </c>
      <c r="F34" s="5">
        <f>SUM(G34:K34)</f>
        <v>12900</v>
      </c>
      <c r="G34" s="6">
        <v>2000</v>
      </c>
      <c r="H34" s="6">
        <v>2000</v>
      </c>
      <c r="I34" s="6"/>
      <c r="J34" s="6">
        <v>2000</v>
      </c>
      <c r="K34" s="6">
        <v>6900</v>
      </c>
      <c r="L34" s="5"/>
      <c r="M34" s="5">
        <v>40000</v>
      </c>
    </row>
    <row r="35" spans="1:13" ht="15.75">
      <c r="A35" s="4" t="s">
        <v>11</v>
      </c>
      <c r="B35" s="5">
        <f>SUM(C35,D35,E35,F35,L35+M35)</f>
        <v>75980</v>
      </c>
      <c r="C35" s="5">
        <v>19650</v>
      </c>
      <c r="D35" s="5">
        <v>3930</v>
      </c>
      <c r="E35" s="5">
        <v>4000</v>
      </c>
      <c r="F35" s="5">
        <f>SUM(G35:K35)</f>
        <v>18400</v>
      </c>
      <c r="G35" s="6">
        <v>7700</v>
      </c>
      <c r="H35" s="6">
        <v>5300</v>
      </c>
      <c r="I35" s="6"/>
      <c r="J35" s="13">
        <v>1300</v>
      </c>
      <c r="K35" s="13">
        <v>4100</v>
      </c>
      <c r="L35" s="5"/>
      <c r="M35" s="5">
        <v>30000</v>
      </c>
    </row>
    <row r="36" spans="1:13" ht="15.75">
      <c r="A36" s="4" t="s">
        <v>12</v>
      </c>
      <c r="B36" s="5">
        <f>SUM(C36,D36,E36,F36,L36+M36)</f>
        <v>45900</v>
      </c>
      <c r="C36" s="5">
        <v>19750</v>
      </c>
      <c r="D36" s="5">
        <v>3950</v>
      </c>
      <c r="E36" s="5">
        <v>3000</v>
      </c>
      <c r="F36" s="5">
        <f>SUM(G36:K36)</f>
        <v>9200</v>
      </c>
      <c r="G36" s="6">
        <v>2700</v>
      </c>
      <c r="H36" s="6">
        <v>2000</v>
      </c>
      <c r="I36" s="6"/>
      <c r="J36" s="6">
        <v>1800</v>
      </c>
      <c r="K36" s="6">
        <v>2700</v>
      </c>
      <c r="L36" s="5"/>
      <c r="M36" s="5">
        <v>10000</v>
      </c>
    </row>
    <row r="37" spans="1:13" ht="15.75">
      <c r="A37" s="7" t="s">
        <v>13</v>
      </c>
      <c r="B37" s="5">
        <f aca="true" t="shared" si="5" ref="B37:M37">SUM(B34:B36)</f>
        <v>199100</v>
      </c>
      <c r="C37" s="5">
        <f t="shared" si="5"/>
        <v>58000</v>
      </c>
      <c r="D37" s="5">
        <f t="shared" si="5"/>
        <v>11600</v>
      </c>
      <c r="E37" s="5">
        <f t="shared" si="5"/>
        <v>9000</v>
      </c>
      <c r="F37" s="5">
        <f t="shared" si="5"/>
        <v>40500</v>
      </c>
      <c r="G37" s="8">
        <f t="shared" si="5"/>
        <v>12400</v>
      </c>
      <c r="H37" s="8">
        <f t="shared" si="5"/>
        <v>9300</v>
      </c>
      <c r="I37" s="8"/>
      <c r="J37" s="8">
        <f t="shared" si="5"/>
        <v>5100</v>
      </c>
      <c r="K37" s="8">
        <f t="shared" si="5"/>
        <v>13700</v>
      </c>
      <c r="L37" s="5">
        <f t="shared" si="5"/>
        <v>0</v>
      </c>
      <c r="M37" s="5">
        <f t="shared" si="5"/>
        <v>80000</v>
      </c>
    </row>
    <row r="38" spans="1:13" ht="15.75">
      <c r="A38" s="4" t="s">
        <v>14</v>
      </c>
      <c r="B38" s="5">
        <f>SUM(C38,D38,E38,F38,L38,M38)</f>
        <v>32160</v>
      </c>
      <c r="C38" s="5">
        <v>19300</v>
      </c>
      <c r="D38" s="5">
        <v>3860</v>
      </c>
      <c r="E38" s="5">
        <v>2000</v>
      </c>
      <c r="F38" s="5">
        <f>SUM(G38:K38)</f>
        <v>7000</v>
      </c>
      <c r="G38" s="6">
        <v>1000</v>
      </c>
      <c r="H38" s="6">
        <v>2100</v>
      </c>
      <c r="I38" s="6"/>
      <c r="J38" s="6">
        <v>1700</v>
      </c>
      <c r="K38" s="6">
        <v>2200</v>
      </c>
      <c r="L38" s="5"/>
      <c r="M38" s="5"/>
    </row>
    <row r="39" spans="1:13" ht="15.75">
      <c r="A39" s="4" t="s">
        <v>15</v>
      </c>
      <c r="B39" s="5">
        <f>SUM(C39,D39,E39,F39,L39,M39)</f>
        <v>32360</v>
      </c>
      <c r="C39" s="5">
        <v>19300</v>
      </c>
      <c r="D39" s="5">
        <v>3860</v>
      </c>
      <c r="E39" s="5">
        <v>2000</v>
      </c>
      <c r="F39" s="5">
        <f>SUM(G39:K39)</f>
        <v>7200</v>
      </c>
      <c r="G39" s="6">
        <v>1000</v>
      </c>
      <c r="H39" s="6">
        <v>2200</v>
      </c>
      <c r="I39" s="6"/>
      <c r="J39" s="6">
        <v>1700</v>
      </c>
      <c r="K39" s="6">
        <v>2300</v>
      </c>
      <c r="L39" s="5"/>
      <c r="M39" s="5"/>
    </row>
    <row r="40" spans="1:13" ht="15.75">
      <c r="A40" s="4" t="s">
        <v>16</v>
      </c>
      <c r="B40" s="5">
        <f>SUM(C40,D40,E40,F40,L40,M40)</f>
        <v>32280</v>
      </c>
      <c r="C40" s="5">
        <v>19400</v>
      </c>
      <c r="D40" s="5">
        <v>3880</v>
      </c>
      <c r="E40" s="5">
        <v>2000</v>
      </c>
      <c r="F40" s="5">
        <f>SUM(G40:K40)</f>
        <v>7000</v>
      </c>
      <c r="G40" s="6">
        <v>1000</v>
      </c>
      <c r="H40" s="6">
        <v>2100</v>
      </c>
      <c r="I40" s="6"/>
      <c r="J40" s="6">
        <v>1700</v>
      </c>
      <c r="K40" s="6">
        <v>2200</v>
      </c>
      <c r="L40" s="5"/>
      <c r="M40" s="5"/>
    </row>
    <row r="41" spans="1:13" ht="15.75">
      <c r="A41" s="7" t="s">
        <v>17</v>
      </c>
      <c r="B41" s="5">
        <f aca="true" t="shared" si="6" ref="B41:M41">SUM(B38:B40)</f>
        <v>96800</v>
      </c>
      <c r="C41" s="5">
        <f t="shared" si="6"/>
        <v>58000</v>
      </c>
      <c r="D41" s="5">
        <f t="shared" si="6"/>
        <v>11600</v>
      </c>
      <c r="E41" s="5">
        <f t="shared" si="6"/>
        <v>6000</v>
      </c>
      <c r="F41" s="5">
        <f t="shared" si="6"/>
        <v>21200</v>
      </c>
      <c r="G41" s="8">
        <f t="shared" si="6"/>
        <v>3000</v>
      </c>
      <c r="H41" s="8">
        <f t="shared" si="6"/>
        <v>6400</v>
      </c>
      <c r="I41" s="8"/>
      <c r="J41" s="8">
        <f t="shared" si="6"/>
        <v>5100</v>
      </c>
      <c r="K41" s="8">
        <f t="shared" si="6"/>
        <v>6700</v>
      </c>
      <c r="L41" s="5">
        <f t="shared" si="6"/>
        <v>0</v>
      </c>
      <c r="M41" s="5">
        <f t="shared" si="6"/>
        <v>0</v>
      </c>
    </row>
    <row r="42" spans="1:13" ht="15.75">
      <c r="A42" s="4" t="s">
        <v>18</v>
      </c>
      <c r="B42" s="5">
        <f>SUM(C42,D42,E42,F42,L42,M42)</f>
        <v>23400</v>
      </c>
      <c r="C42" s="5">
        <v>14000</v>
      </c>
      <c r="D42" s="5">
        <v>2800</v>
      </c>
      <c r="E42" s="5"/>
      <c r="F42" s="5">
        <f>SUM(G42:K42)</f>
        <v>6600</v>
      </c>
      <c r="G42" s="6">
        <v>800</v>
      </c>
      <c r="H42" s="6">
        <v>2100</v>
      </c>
      <c r="I42" s="6"/>
      <c r="J42" s="6">
        <v>1700</v>
      </c>
      <c r="K42" s="6">
        <v>2000</v>
      </c>
      <c r="L42" s="5"/>
      <c r="M42" s="10"/>
    </row>
    <row r="43" spans="1:13" ht="15.75">
      <c r="A43" s="4" t="s">
        <v>19</v>
      </c>
      <c r="B43" s="5">
        <f>SUM(C43,D43,E43,F43,L43,M43)</f>
        <v>23400</v>
      </c>
      <c r="C43" s="5">
        <v>14000</v>
      </c>
      <c r="D43" s="5">
        <v>2800</v>
      </c>
      <c r="E43" s="5"/>
      <c r="F43" s="5">
        <f>SUM(G43:K43)</f>
        <v>6600</v>
      </c>
      <c r="G43" s="6">
        <v>700</v>
      </c>
      <c r="H43" s="6">
        <v>2200</v>
      </c>
      <c r="I43" s="6"/>
      <c r="J43" s="6">
        <v>1700</v>
      </c>
      <c r="K43" s="6">
        <v>2000</v>
      </c>
      <c r="L43" s="5"/>
      <c r="M43" s="10"/>
    </row>
    <row r="44" spans="1:13" ht="15.75">
      <c r="A44" s="4" t="s">
        <v>20</v>
      </c>
      <c r="B44" s="5">
        <f>SUM(C44,D44,E44,F44,L44,M44)</f>
        <v>23200</v>
      </c>
      <c r="C44" s="5">
        <v>14000</v>
      </c>
      <c r="D44" s="5">
        <v>2800</v>
      </c>
      <c r="E44" s="5"/>
      <c r="F44" s="5">
        <f>SUM(G44:K44)</f>
        <v>6400</v>
      </c>
      <c r="G44" s="6">
        <v>600</v>
      </c>
      <c r="H44" s="6">
        <v>2100</v>
      </c>
      <c r="I44" s="6"/>
      <c r="J44" s="6">
        <v>1700</v>
      </c>
      <c r="K44" s="6">
        <v>2000</v>
      </c>
      <c r="L44" s="5"/>
      <c r="M44" s="10"/>
    </row>
    <row r="45" spans="1:13" ht="15.75">
      <c r="A45" s="7" t="s">
        <v>21</v>
      </c>
      <c r="B45" s="5">
        <f aca="true" t="shared" si="7" ref="B45:M45">SUM(B42:B44)</f>
        <v>70000</v>
      </c>
      <c r="C45" s="5">
        <f t="shared" si="7"/>
        <v>42000</v>
      </c>
      <c r="D45" s="5">
        <f t="shared" si="7"/>
        <v>8400</v>
      </c>
      <c r="E45" s="5">
        <f t="shared" si="7"/>
        <v>0</v>
      </c>
      <c r="F45" s="5">
        <f t="shared" si="7"/>
        <v>19600</v>
      </c>
      <c r="G45" s="8">
        <f t="shared" si="7"/>
        <v>2100</v>
      </c>
      <c r="H45" s="8">
        <f t="shared" si="7"/>
        <v>6400</v>
      </c>
      <c r="I45" s="8"/>
      <c r="J45" s="8">
        <f t="shared" si="7"/>
        <v>5100</v>
      </c>
      <c r="K45" s="8">
        <f t="shared" si="7"/>
        <v>6000</v>
      </c>
      <c r="L45" s="5">
        <f t="shared" si="7"/>
        <v>0</v>
      </c>
      <c r="M45" s="5">
        <f t="shared" si="7"/>
        <v>0</v>
      </c>
    </row>
    <row r="46" spans="1:13" ht="15.75">
      <c r="A46" s="4" t="s">
        <v>22</v>
      </c>
      <c r="B46" s="5">
        <f>SUM(C46,D46,E46,F46,L46+M46)</f>
        <v>23000</v>
      </c>
      <c r="C46" s="5">
        <v>14000</v>
      </c>
      <c r="D46" s="5">
        <v>2800</v>
      </c>
      <c r="E46" s="5"/>
      <c r="F46" s="5">
        <f>SUM(G46:K46)</f>
        <v>6200</v>
      </c>
      <c r="G46" s="6">
        <v>500</v>
      </c>
      <c r="H46" s="6">
        <v>2000</v>
      </c>
      <c r="I46" s="6"/>
      <c r="J46" s="6">
        <v>1700</v>
      </c>
      <c r="K46" s="6">
        <v>2000</v>
      </c>
      <c r="L46" s="5"/>
      <c r="M46" s="10"/>
    </row>
    <row r="47" spans="1:13" ht="15.75">
      <c r="A47" s="4" t="s">
        <v>23</v>
      </c>
      <c r="B47" s="5">
        <f>SUM(C47,D47,E47,F47,L47+M47)</f>
        <v>23000</v>
      </c>
      <c r="C47" s="5">
        <v>14000</v>
      </c>
      <c r="D47" s="5">
        <v>2800</v>
      </c>
      <c r="E47" s="5"/>
      <c r="F47" s="5">
        <f>SUM(G47:K47)</f>
        <v>6200</v>
      </c>
      <c r="G47" s="6">
        <v>500</v>
      </c>
      <c r="H47" s="6">
        <v>2000</v>
      </c>
      <c r="I47" s="6"/>
      <c r="J47" s="6">
        <v>1700</v>
      </c>
      <c r="K47" s="6">
        <v>2000</v>
      </c>
      <c r="L47" s="5"/>
      <c r="M47" s="10"/>
    </row>
    <row r="48" spans="1:13" ht="15.75">
      <c r="A48" s="4" t="s">
        <v>24</v>
      </c>
      <c r="B48" s="5">
        <f>SUM(C48,D48,E48,F48,L48+M48)</f>
        <v>23100</v>
      </c>
      <c r="C48" s="5">
        <v>14000</v>
      </c>
      <c r="D48" s="5">
        <v>2800</v>
      </c>
      <c r="E48" s="5"/>
      <c r="F48" s="5">
        <f>SUM(G48:K48)</f>
        <v>6300</v>
      </c>
      <c r="G48" s="6">
        <v>500</v>
      </c>
      <c r="H48" s="6">
        <v>2100</v>
      </c>
      <c r="I48" s="6"/>
      <c r="J48" s="6">
        <v>1700</v>
      </c>
      <c r="K48" s="6">
        <v>2000</v>
      </c>
      <c r="L48" s="5"/>
      <c r="M48" s="10"/>
    </row>
    <row r="49" spans="1:13" ht="15.75">
      <c r="A49" s="7" t="s">
        <v>25</v>
      </c>
      <c r="B49" s="5">
        <f aca="true" t="shared" si="8" ref="B49:M49">SUM(B46:B48)</f>
        <v>69100</v>
      </c>
      <c r="C49" s="5">
        <f t="shared" si="8"/>
        <v>42000</v>
      </c>
      <c r="D49" s="5">
        <f t="shared" si="8"/>
        <v>8400</v>
      </c>
      <c r="E49" s="5">
        <f t="shared" si="8"/>
        <v>0</v>
      </c>
      <c r="F49" s="5">
        <f t="shared" si="8"/>
        <v>18700</v>
      </c>
      <c r="G49" s="8">
        <f t="shared" si="8"/>
        <v>1500</v>
      </c>
      <c r="H49" s="8">
        <f t="shared" si="8"/>
        <v>6100</v>
      </c>
      <c r="I49" s="8"/>
      <c r="J49" s="8">
        <f t="shared" si="8"/>
        <v>5100</v>
      </c>
      <c r="K49" s="8">
        <f t="shared" si="8"/>
        <v>6000</v>
      </c>
      <c r="L49" s="5">
        <f t="shared" si="8"/>
        <v>0</v>
      </c>
      <c r="M49" s="5">
        <f t="shared" si="8"/>
        <v>0</v>
      </c>
    </row>
    <row r="50" spans="1:13" ht="15.75">
      <c r="A50" s="7" t="s">
        <v>26</v>
      </c>
      <c r="B50" s="5">
        <f aca="true" t="shared" si="9" ref="B50:M50">SUM(B49,B45,B41,B37)</f>
        <v>435000</v>
      </c>
      <c r="C50" s="5">
        <f t="shared" si="9"/>
        <v>200000</v>
      </c>
      <c r="D50" s="5">
        <f t="shared" si="9"/>
        <v>40000</v>
      </c>
      <c r="E50" s="5">
        <f t="shared" si="9"/>
        <v>15000</v>
      </c>
      <c r="F50" s="5">
        <f t="shared" si="9"/>
        <v>100000</v>
      </c>
      <c r="G50" s="8">
        <f t="shared" si="9"/>
        <v>19000</v>
      </c>
      <c r="H50" s="8">
        <f t="shared" si="9"/>
        <v>28200</v>
      </c>
      <c r="I50" s="8"/>
      <c r="J50" s="8">
        <f t="shared" si="9"/>
        <v>20400</v>
      </c>
      <c r="K50" s="8">
        <f t="shared" si="9"/>
        <v>32400</v>
      </c>
      <c r="L50" s="5">
        <f t="shared" si="9"/>
        <v>0</v>
      </c>
      <c r="M50" s="5">
        <f t="shared" si="9"/>
        <v>80000</v>
      </c>
    </row>
    <row r="51" spans="10:11" ht="12.75">
      <c r="J51" s="14">
        <v>-1000</v>
      </c>
      <c r="K51" s="15" t="s">
        <v>36</v>
      </c>
    </row>
    <row r="52" spans="1:10" ht="15">
      <c r="A52" s="143" t="s">
        <v>31</v>
      </c>
      <c r="B52" s="143"/>
      <c r="C52" s="143"/>
      <c r="D52" s="143"/>
      <c r="E52" s="143"/>
      <c r="F52" s="143"/>
      <c r="G52" s="143"/>
      <c r="H52" s="143"/>
      <c r="I52" s="143"/>
      <c r="J52" s="143"/>
    </row>
    <row r="53" ht="12.75"/>
    <row r="54" spans="1:10" ht="15">
      <c r="A54" s="143" t="s">
        <v>30</v>
      </c>
      <c r="B54" s="143"/>
      <c r="C54" s="143"/>
      <c r="D54" s="143"/>
      <c r="E54" s="143"/>
      <c r="F54" s="143"/>
      <c r="G54" s="143"/>
      <c r="H54" s="143"/>
      <c r="I54" s="143"/>
      <c r="J54" s="143"/>
    </row>
    <row r="55" spans="1:10" ht="1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ht="1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1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ht="15" customHeight="1"/>
    <row r="59" ht="12.75"/>
    <row r="60" spans="1:12" ht="16.5">
      <c r="A60" s="149" t="s">
        <v>32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</row>
    <row r="61" spans="1:12" ht="16.5">
      <c r="A61" s="149" t="s">
        <v>33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</row>
    <row r="62" spans="1:12" ht="12.75">
      <c r="A62" s="150"/>
      <c r="B62" s="150"/>
      <c r="K62" s="19" t="s">
        <v>38</v>
      </c>
      <c r="L62" s="19"/>
    </row>
    <row r="63" spans="1:13" ht="14.25">
      <c r="A63" s="146" t="s">
        <v>0</v>
      </c>
      <c r="B63" s="144" t="s">
        <v>27</v>
      </c>
      <c r="C63" s="144" t="s">
        <v>1</v>
      </c>
      <c r="D63" s="147" t="s">
        <v>3</v>
      </c>
      <c r="E63" s="144" t="s">
        <v>4</v>
      </c>
      <c r="F63" s="144" t="s">
        <v>5</v>
      </c>
      <c r="G63" s="145" t="s">
        <v>2</v>
      </c>
      <c r="H63" s="145"/>
      <c r="I63" s="145"/>
      <c r="J63" s="145"/>
      <c r="K63" s="145"/>
      <c r="L63" s="147" t="s">
        <v>28</v>
      </c>
      <c r="M63" s="147" t="s">
        <v>29</v>
      </c>
    </row>
    <row r="64" spans="1:13" ht="81">
      <c r="A64" s="146"/>
      <c r="B64" s="144"/>
      <c r="C64" s="144"/>
      <c r="D64" s="147"/>
      <c r="E64" s="144"/>
      <c r="F64" s="144"/>
      <c r="G64" s="9" t="s">
        <v>6</v>
      </c>
      <c r="H64" s="9" t="s">
        <v>7</v>
      </c>
      <c r="I64" s="9" t="s">
        <v>37</v>
      </c>
      <c r="J64" s="9" t="s">
        <v>8</v>
      </c>
      <c r="K64" s="9" t="s">
        <v>9</v>
      </c>
      <c r="L64" s="147"/>
      <c r="M64" s="147"/>
    </row>
    <row r="65" spans="1:13" ht="18" customHeight="1">
      <c r="A65" s="4" t="s">
        <v>10</v>
      </c>
      <c r="B65" s="5">
        <f>SUM(C65,D65,E65,F65,L65+M65)</f>
        <v>77220</v>
      </c>
      <c r="C65" s="5">
        <v>18600</v>
      </c>
      <c r="D65" s="5">
        <v>3720</v>
      </c>
      <c r="E65" s="5">
        <v>2000</v>
      </c>
      <c r="F65" s="5">
        <f>SUM(G65:K65)</f>
        <v>12900</v>
      </c>
      <c r="G65" s="18">
        <v>2000</v>
      </c>
      <c r="H65" s="18">
        <v>2000</v>
      </c>
      <c r="I65" s="18"/>
      <c r="J65" s="6">
        <v>2000</v>
      </c>
      <c r="K65" s="6">
        <v>6900</v>
      </c>
      <c r="L65" s="5"/>
      <c r="M65" s="5">
        <v>40000</v>
      </c>
    </row>
    <row r="66" spans="1:13" ht="18" customHeight="1">
      <c r="A66" s="4" t="s">
        <v>11</v>
      </c>
      <c r="B66" s="5">
        <f>SUM(C66,D66,E66,F66,L66+M66)</f>
        <v>75980</v>
      </c>
      <c r="C66" s="5">
        <v>19650</v>
      </c>
      <c r="D66" s="5">
        <v>3930</v>
      </c>
      <c r="E66" s="5">
        <v>4000</v>
      </c>
      <c r="F66" s="5">
        <f>SUM(G66:K66)</f>
        <v>18400</v>
      </c>
      <c r="G66" s="18">
        <v>7700</v>
      </c>
      <c r="H66" s="18">
        <v>5300</v>
      </c>
      <c r="I66" s="18"/>
      <c r="J66" s="6">
        <v>1300</v>
      </c>
      <c r="K66" s="6">
        <v>4100</v>
      </c>
      <c r="L66" s="5"/>
      <c r="M66" s="5">
        <v>30000</v>
      </c>
    </row>
    <row r="67" spans="1:13" ht="18" customHeight="1">
      <c r="A67" s="4" t="s">
        <v>12</v>
      </c>
      <c r="B67" s="5">
        <f>SUM(C67,D67,E67,F67,L67+M67)</f>
        <v>45900</v>
      </c>
      <c r="C67" s="5">
        <v>19750</v>
      </c>
      <c r="D67" s="5">
        <v>3950</v>
      </c>
      <c r="E67" s="5">
        <v>3000</v>
      </c>
      <c r="F67" s="5">
        <f>SUM(G67:K67)</f>
        <v>9200</v>
      </c>
      <c r="G67" s="18">
        <v>2700</v>
      </c>
      <c r="H67" s="18">
        <v>2000</v>
      </c>
      <c r="I67" s="18"/>
      <c r="J67" s="6">
        <v>1800</v>
      </c>
      <c r="K67" s="6">
        <v>2700</v>
      </c>
      <c r="L67" s="5"/>
      <c r="M67" s="5">
        <v>10000</v>
      </c>
    </row>
    <row r="68" spans="1:13" ht="18" customHeight="1">
      <c r="A68" s="7" t="s">
        <v>13</v>
      </c>
      <c r="B68" s="5">
        <f aca="true" t="shared" si="10" ref="B68:H68">SUM(B65:B67)</f>
        <v>199100</v>
      </c>
      <c r="C68" s="5">
        <f t="shared" si="10"/>
        <v>58000</v>
      </c>
      <c r="D68" s="5">
        <f t="shared" si="10"/>
        <v>11600</v>
      </c>
      <c r="E68" s="5">
        <f t="shared" si="10"/>
        <v>9000</v>
      </c>
      <c r="F68" s="16">
        <f t="shared" si="10"/>
        <v>40500</v>
      </c>
      <c r="G68" s="17">
        <f t="shared" si="10"/>
        <v>12400</v>
      </c>
      <c r="H68" s="17">
        <f t="shared" si="10"/>
        <v>9300</v>
      </c>
      <c r="I68" s="17"/>
      <c r="J68" s="17">
        <f>SUM(J65:J67)</f>
        <v>5100</v>
      </c>
      <c r="K68" s="17">
        <f>SUM(K65:K67)</f>
        <v>13700</v>
      </c>
      <c r="L68" s="5">
        <f>SUM(L65:L67)</f>
        <v>0</v>
      </c>
      <c r="M68" s="5">
        <f>SUM(M65:M67)</f>
        <v>80000</v>
      </c>
    </row>
    <row r="69" spans="1:13" ht="18" customHeight="1">
      <c r="A69" s="4" t="s">
        <v>14</v>
      </c>
      <c r="B69" s="5">
        <f>SUM(C69,D69,E69,F69,L69,M69)</f>
        <v>34360</v>
      </c>
      <c r="C69" s="5">
        <v>19300</v>
      </c>
      <c r="D69" s="5">
        <v>3860</v>
      </c>
      <c r="E69" s="5">
        <v>2000</v>
      </c>
      <c r="F69" s="5">
        <f>SUM(G69:K69)</f>
        <v>9200</v>
      </c>
      <c r="G69" s="18">
        <v>1000</v>
      </c>
      <c r="H69" s="18">
        <v>2100</v>
      </c>
      <c r="I69" s="18">
        <v>1000</v>
      </c>
      <c r="J69" s="6">
        <v>1400</v>
      </c>
      <c r="K69" s="6">
        <v>3700</v>
      </c>
      <c r="L69" s="5"/>
      <c r="M69" s="5"/>
    </row>
    <row r="70" spans="1:13" ht="18" customHeight="1">
      <c r="A70" s="4" t="s">
        <v>15</v>
      </c>
      <c r="B70" s="5">
        <f>SUM(C70,D70,E70,F70,L70,M70)</f>
        <v>32260</v>
      </c>
      <c r="C70" s="5">
        <v>19300</v>
      </c>
      <c r="D70" s="5">
        <v>3860</v>
      </c>
      <c r="E70" s="5">
        <v>2000</v>
      </c>
      <c r="F70" s="5">
        <f>SUM(G70:K70)</f>
        <v>7100</v>
      </c>
      <c r="G70" s="18">
        <v>1000</v>
      </c>
      <c r="H70" s="18">
        <v>2200</v>
      </c>
      <c r="I70" s="18">
        <v>1000</v>
      </c>
      <c r="J70" s="6">
        <v>1400</v>
      </c>
      <c r="K70" s="6">
        <v>1500</v>
      </c>
      <c r="L70" s="5"/>
      <c r="M70" s="5"/>
    </row>
    <row r="71" spans="1:13" ht="18" customHeight="1">
      <c r="A71" s="4" t="s">
        <v>16</v>
      </c>
      <c r="B71" s="5">
        <f>SUM(C71,D71,E71,F71,L71,M71)</f>
        <v>31180</v>
      </c>
      <c r="C71" s="5">
        <v>19400</v>
      </c>
      <c r="D71" s="5">
        <v>3880</v>
      </c>
      <c r="E71" s="5">
        <v>2000</v>
      </c>
      <c r="F71" s="5">
        <f>SUM(G71:K71)</f>
        <v>5900</v>
      </c>
      <c r="G71" s="18">
        <v>1000</v>
      </c>
      <c r="H71" s="18">
        <v>2100</v>
      </c>
      <c r="I71" s="18"/>
      <c r="J71" s="6">
        <v>1300</v>
      </c>
      <c r="K71" s="6">
        <v>1500</v>
      </c>
      <c r="L71" s="5"/>
      <c r="M71" s="5"/>
    </row>
    <row r="72" spans="1:13" ht="18" customHeight="1">
      <c r="A72" s="7" t="s">
        <v>17</v>
      </c>
      <c r="B72" s="5">
        <f aca="true" t="shared" si="11" ref="B72:M72">SUM(B69:B71)</f>
        <v>97800</v>
      </c>
      <c r="C72" s="5">
        <f t="shared" si="11"/>
        <v>58000</v>
      </c>
      <c r="D72" s="5">
        <f t="shared" si="11"/>
        <v>11600</v>
      </c>
      <c r="E72" s="5">
        <f t="shared" si="11"/>
        <v>6000</v>
      </c>
      <c r="F72" s="5">
        <f t="shared" si="11"/>
        <v>22200</v>
      </c>
      <c r="G72" s="17">
        <f t="shared" si="11"/>
        <v>3000</v>
      </c>
      <c r="H72" s="17">
        <f t="shared" si="11"/>
        <v>6400</v>
      </c>
      <c r="I72" s="17">
        <f t="shared" si="11"/>
        <v>2000</v>
      </c>
      <c r="J72" s="8">
        <f t="shared" si="11"/>
        <v>4100</v>
      </c>
      <c r="K72" s="8">
        <f t="shared" si="11"/>
        <v>6700</v>
      </c>
      <c r="L72" s="5">
        <f t="shared" si="11"/>
        <v>0</v>
      </c>
      <c r="M72" s="5">
        <f t="shared" si="11"/>
        <v>0</v>
      </c>
    </row>
    <row r="73" spans="1:13" ht="18" customHeight="1">
      <c r="A73" s="4" t="s">
        <v>18</v>
      </c>
      <c r="B73" s="5">
        <f>SUM(C73,D73,E73,F73,L73,M73)</f>
        <v>23400</v>
      </c>
      <c r="C73" s="5">
        <v>14000</v>
      </c>
      <c r="D73" s="5">
        <v>2800</v>
      </c>
      <c r="E73" s="5"/>
      <c r="F73" s="5">
        <f>SUM(G73:K73)</f>
        <v>6600</v>
      </c>
      <c r="G73" s="18">
        <v>800</v>
      </c>
      <c r="H73" s="18">
        <v>2100</v>
      </c>
      <c r="I73" s="18"/>
      <c r="J73" s="6">
        <v>1700</v>
      </c>
      <c r="K73" s="6">
        <v>2000</v>
      </c>
      <c r="L73" s="5"/>
      <c r="M73" s="10"/>
    </row>
    <row r="74" spans="1:13" ht="18" customHeight="1">
      <c r="A74" s="4" t="s">
        <v>19</v>
      </c>
      <c r="B74" s="5">
        <f>SUM(C74,D74,E74,F74,L74,M74)</f>
        <v>23400</v>
      </c>
      <c r="C74" s="5">
        <v>14000</v>
      </c>
      <c r="D74" s="5">
        <v>2800</v>
      </c>
      <c r="E74" s="5"/>
      <c r="F74" s="5">
        <f>SUM(G74:K74)</f>
        <v>6600</v>
      </c>
      <c r="G74" s="18">
        <v>700</v>
      </c>
      <c r="H74" s="18">
        <v>2200</v>
      </c>
      <c r="I74" s="18"/>
      <c r="J74" s="6">
        <v>1700</v>
      </c>
      <c r="K74" s="6">
        <v>2000</v>
      </c>
      <c r="L74" s="5"/>
      <c r="M74" s="10"/>
    </row>
    <row r="75" spans="1:13" ht="18" customHeight="1">
      <c r="A75" s="4" t="s">
        <v>20</v>
      </c>
      <c r="B75" s="5">
        <f>SUM(C75,D75,E75,F75,L75,M75)</f>
        <v>23200</v>
      </c>
      <c r="C75" s="5">
        <v>14000</v>
      </c>
      <c r="D75" s="5">
        <v>2800</v>
      </c>
      <c r="E75" s="5"/>
      <c r="F75" s="5">
        <f>SUM(G75:K75)</f>
        <v>6400</v>
      </c>
      <c r="G75" s="18">
        <v>600</v>
      </c>
      <c r="H75" s="18">
        <v>2100</v>
      </c>
      <c r="I75" s="18"/>
      <c r="J75" s="6">
        <v>1700</v>
      </c>
      <c r="K75" s="6">
        <v>2000</v>
      </c>
      <c r="L75" s="5"/>
      <c r="M75" s="10"/>
    </row>
    <row r="76" spans="1:13" ht="18" customHeight="1">
      <c r="A76" s="7" t="s">
        <v>21</v>
      </c>
      <c r="B76" s="5">
        <f aca="true" t="shared" si="12" ref="B76:H76">SUM(B73:B75)</f>
        <v>70000</v>
      </c>
      <c r="C76" s="5">
        <f t="shared" si="12"/>
        <v>42000</v>
      </c>
      <c r="D76" s="5">
        <f t="shared" si="12"/>
        <v>8400</v>
      </c>
      <c r="E76" s="5">
        <f t="shared" si="12"/>
        <v>0</v>
      </c>
      <c r="F76" s="5">
        <f t="shared" si="12"/>
        <v>19600</v>
      </c>
      <c r="G76" s="17">
        <f t="shared" si="12"/>
        <v>2100</v>
      </c>
      <c r="H76" s="17">
        <f t="shared" si="12"/>
        <v>6400</v>
      </c>
      <c r="I76" s="17"/>
      <c r="J76" s="8">
        <f>SUM(J73:J75)</f>
        <v>5100</v>
      </c>
      <c r="K76" s="8">
        <f>SUM(K73:K75)</f>
        <v>6000</v>
      </c>
      <c r="L76" s="5">
        <f>SUM(L73:L75)</f>
        <v>0</v>
      </c>
      <c r="M76" s="5">
        <f>SUM(M73:M75)</f>
        <v>0</v>
      </c>
    </row>
    <row r="77" spans="1:13" ht="18" customHeight="1">
      <c r="A77" s="4" t="s">
        <v>22</v>
      </c>
      <c r="B77" s="5">
        <f>SUM(C77,D77,E77,F77,L77+M77)</f>
        <v>22700</v>
      </c>
      <c r="C77" s="5">
        <v>14000</v>
      </c>
      <c r="D77" s="5">
        <v>2800</v>
      </c>
      <c r="E77" s="5"/>
      <c r="F77" s="5">
        <f>SUM(G77:K77)</f>
        <v>5900</v>
      </c>
      <c r="G77" s="18">
        <v>500</v>
      </c>
      <c r="H77" s="18">
        <v>2000</v>
      </c>
      <c r="I77" s="18"/>
      <c r="J77" s="6">
        <v>1400</v>
      </c>
      <c r="K77" s="6">
        <v>2000</v>
      </c>
      <c r="L77" s="5"/>
      <c r="M77" s="10"/>
    </row>
    <row r="78" spans="1:13" ht="18" customHeight="1">
      <c r="A78" s="4" t="s">
        <v>23</v>
      </c>
      <c r="B78" s="5">
        <f>SUM(C78,D78,E78,F78,L78+M78)</f>
        <v>22700</v>
      </c>
      <c r="C78" s="5">
        <v>14000</v>
      </c>
      <c r="D78" s="5">
        <v>2800</v>
      </c>
      <c r="E78" s="5"/>
      <c r="F78" s="5">
        <f>SUM(G78:K78)</f>
        <v>5900</v>
      </c>
      <c r="G78" s="18">
        <v>500</v>
      </c>
      <c r="H78" s="18">
        <v>2000</v>
      </c>
      <c r="I78" s="18"/>
      <c r="J78" s="6">
        <v>1400</v>
      </c>
      <c r="K78" s="6">
        <v>2000</v>
      </c>
      <c r="L78" s="5"/>
      <c r="M78" s="10"/>
    </row>
    <row r="79" spans="1:13" ht="18" customHeight="1">
      <c r="A79" s="4" t="s">
        <v>24</v>
      </c>
      <c r="B79" s="5">
        <f>SUM(C79,D79,E79,F79,L79+M79)</f>
        <v>22700</v>
      </c>
      <c r="C79" s="5">
        <v>14000</v>
      </c>
      <c r="D79" s="5">
        <v>2800</v>
      </c>
      <c r="E79" s="5"/>
      <c r="F79" s="5">
        <f>SUM(G79:K79)</f>
        <v>5900</v>
      </c>
      <c r="G79" s="18">
        <v>500</v>
      </c>
      <c r="H79" s="18">
        <v>2100</v>
      </c>
      <c r="I79" s="18"/>
      <c r="J79" s="6">
        <v>1300</v>
      </c>
      <c r="K79" s="6">
        <v>2000</v>
      </c>
      <c r="L79" s="5"/>
      <c r="M79" s="10"/>
    </row>
    <row r="80" spans="1:13" ht="18" customHeight="1">
      <c r="A80" s="7" t="s">
        <v>25</v>
      </c>
      <c r="B80" s="5">
        <f aca="true" t="shared" si="13" ref="B80:H80">SUM(B77:B79)</f>
        <v>68100</v>
      </c>
      <c r="C80" s="5">
        <f t="shared" si="13"/>
        <v>42000</v>
      </c>
      <c r="D80" s="5">
        <f t="shared" si="13"/>
        <v>8400</v>
      </c>
      <c r="E80" s="5">
        <f t="shared" si="13"/>
        <v>0</v>
      </c>
      <c r="F80" s="5">
        <f t="shared" si="13"/>
        <v>17700</v>
      </c>
      <c r="G80" s="17">
        <f t="shared" si="13"/>
        <v>1500</v>
      </c>
      <c r="H80" s="17">
        <f t="shared" si="13"/>
        <v>6100</v>
      </c>
      <c r="I80" s="17"/>
      <c r="J80" s="8">
        <f>SUM(J77:J79)</f>
        <v>4100</v>
      </c>
      <c r="K80" s="8">
        <f>SUM(K77:K79)</f>
        <v>6000</v>
      </c>
      <c r="L80" s="5">
        <f>SUM(L77:L79)</f>
        <v>0</v>
      </c>
      <c r="M80" s="5">
        <f>SUM(M77:M79)</f>
        <v>0</v>
      </c>
    </row>
    <row r="81" spans="1:13" ht="18" customHeight="1">
      <c r="A81" s="7" t="s">
        <v>26</v>
      </c>
      <c r="B81" s="5">
        <f aca="true" t="shared" si="14" ref="B81:M81">SUM(B80,B76,B72,B68)</f>
        <v>435000</v>
      </c>
      <c r="C81" s="5">
        <f t="shared" si="14"/>
        <v>200000</v>
      </c>
      <c r="D81" s="5">
        <f t="shared" si="14"/>
        <v>40000</v>
      </c>
      <c r="E81" s="5">
        <f t="shared" si="14"/>
        <v>15000</v>
      </c>
      <c r="F81" s="5">
        <f t="shared" si="14"/>
        <v>100000</v>
      </c>
      <c r="G81" s="17">
        <f t="shared" si="14"/>
        <v>19000</v>
      </c>
      <c r="H81" s="17">
        <f t="shared" si="14"/>
        <v>28200</v>
      </c>
      <c r="I81" s="17">
        <f t="shared" si="14"/>
        <v>2000</v>
      </c>
      <c r="J81" s="8">
        <f t="shared" si="14"/>
        <v>18400</v>
      </c>
      <c r="K81" s="8">
        <f t="shared" si="14"/>
        <v>32400</v>
      </c>
      <c r="L81" s="5">
        <f t="shared" si="14"/>
        <v>0</v>
      </c>
      <c r="M81" s="5">
        <f t="shared" si="14"/>
        <v>80000</v>
      </c>
    </row>
    <row r="82" spans="10:11" ht="12.75">
      <c r="J82" s="14"/>
      <c r="K82" s="15"/>
    </row>
    <row r="83" spans="1:10" ht="15">
      <c r="A83" s="143" t="s">
        <v>31</v>
      </c>
      <c r="B83" s="143"/>
      <c r="C83" s="143"/>
      <c r="D83" s="143"/>
      <c r="E83" s="143"/>
      <c r="F83" s="143"/>
      <c r="G83" s="143"/>
      <c r="H83" s="143"/>
      <c r="I83" s="143"/>
      <c r="J83" s="143"/>
    </row>
    <row r="84" ht="12.75"/>
    <row r="85" spans="1:10" ht="15">
      <c r="A85" s="143" t="s">
        <v>30</v>
      </c>
      <c r="B85" s="143"/>
      <c r="C85" s="143"/>
      <c r="D85" s="143"/>
      <c r="E85" s="143"/>
      <c r="F85" s="143"/>
      <c r="G85" s="143"/>
      <c r="H85" s="143"/>
      <c r="I85" s="143"/>
      <c r="J85" s="143"/>
    </row>
    <row r="86" spans="1:10" ht="15">
      <c r="A86" s="11"/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15">
      <c r="A87" s="11"/>
      <c r="B87" s="11"/>
      <c r="C87" s="11"/>
      <c r="D87" s="11"/>
      <c r="E87" s="11"/>
      <c r="F87" s="11"/>
      <c r="G87" s="11"/>
      <c r="H87" s="11"/>
      <c r="I87" s="11"/>
      <c r="J87" s="11"/>
    </row>
    <row r="88" spans="1:13" ht="16.5" customHeight="1">
      <c r="A88" s="148" t="s">
        <v>40</v>
      </c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</row>
    <row r="89" spans="1:12" ht="16.5">
      <c r="A89" s="149" t="s">
        <v>32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</row>
    <row r="90" spans="1:12" ht="16.5">
      <c r="A90" s="149" t="s">
        <v>33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</row>
    <row r="91" spans="1:12" ht="12.75">
      <c r="A91" s="150"/>
      <c r="B91" s="150"/>
      <c r="K91" s="20" t="s">
        <v>42</v>
      </c>
      <c r="L91" s="19"/>
    </row>
    <row r="92" spans="1:13" ht="14.25">
      <c r="A92" s="146" t="s">
        <v>0</v>
      </c>
      <c r="B92" s="144" t="s">
        <v>27</v>
      </c>
      <c r="C92" s="144" t="s">
        <v>1</v>
      </c>
      <c r="D92" s="147" t="s">
        <v>3</v>
      </c>
      <c r="E92" s="144" t="s">
        <v>4</v>
      </c>
      <c r="F92" s="144" t="s">
        <v>5</v>
      </c>
      <c r="G92" s="145" t="s">
        <v>2</v>
      </c>
      <c r="H92" s="145"/>
      <c r="I92" s="145"/>
      <c r="J92" s="145"/>
      <c r="K92" s="145"/>
      <c r="L92" s="147" t="s">
        <v>28</v>
      </c>
      <c r="M92" s="147" t="s">
        <v>29</v>
      </c>
    </row>
    <row r="93" spans="1:13" ht="81">
      <c r="A93" s="146"/>
      <c r="B93" s="144"/>
      <c r="C93" s="144"/>
      <c r="D93" s="147"/>
      <c r="E93" s="144"/>
      <c r="F93" s="144"/>
      <c r="G93" s="9" t="s">
        <v>6</v>
      </c>
      <c r="H93" s="9" t="s">
        <v>7</v>
      </c>
      <c r="I93" s="9" t="s">
        <v>37</v>
      </c>
      <c r="J93" s="9" t="s">
        <v>8</v>
      </c>
      <c r="K93" s="9" t="s">
        <v>9</v>
      </c>
      <c r="L93" s="147"/>
      <c r="M93" s="147"/>
    </row>
    <row r="94" spans="1:13" ht="16.5" customHeight="1">
      <c r="A94" s="4" t="s">
        <v>10</v>
      </c>
      <c r="B94" s="5">
        <f>SUM(C94,D94,E94,F94,L94+M94)</f>
        <v>77220</v>
      </c>
      <c r="C94" s="5">
        <v>18600</v>
      </c>
      <c r="D94" s="5">
        <v>3720</v>
      </c>
      <c r="E94" s="5">
        <v>2000</v>
      </c>
      <c r="F94" s="5">
        <f>SUM(G94:K94)</f>
        <v>12900</v>
      </c>
      <c r="G94" s="18">
        <v>2000</v>
      </c>
      <c r="H94" s="18">
        <v>2000</v>
      </c>
      <c r="I94" s="18"/>
      <c r="J94" s="6">
        <v>2000</v>
      </c>
      <c r="K94" s="6">
        <v>6900</v>
      </c>
      <c r="L94" s="5"/>
      <c r="M94" s="5">
        <v>40000</v>
      </c>
    </row>
    <row r="95" spans="1:13" ht="16.5" customHeight="1">
      <c r="A95" s="4" t="s">
        <v>11</v>
      </c>
      <c r="B95" s="5">
        <f>SUM(C95,D95,E95,F95,L95+M95)</f>
        <v>75980</v>
      </c>
      <c r="C95" s="5">
        <v>19650</v>
      </c>
      <c r="D95" s="5">
        <v>3930</v>
      </c>
      <c r="E95" s="5">
        <v>4000</v>
      </c>
      <c r="F95" s="5">
        <f>SUM(G95:K95)</f>
        <v>18400</v>
      </c>
      <c r="G95" s="18">
        <v>7700</v>
      </c>
      <c r="H95" s="18">
        <v>5300</v>
      </c>
      <c r="I95" s="18"/>
      <c r="J95" s="6">
        <v>1300</v>
      </c>
      <c r="K95" s="6">
        <v>4100</v>
      </c>
      <c r="L95" s="5"/>
      <c r="M95" s="5">
        <v>30000</v>
      </c>
    </row>
    <row r="96" spans="1:13" ht="16.5" customHeight="1">
      <c r="A96" s="4" t="s">
        <v>12</v>
      </c>
      <c r="B96" s="5">
        <f>SUM(C96,D96,E96,F96,L96+M96)</f>
        <v>45900</v>
      </c>
      <c r="C96" s="5">
        <v>19750</v>
      </c>
      <c r="D96" s="5">
        <v>3950</v>
      </c>
      <c r="E96" s="5">
        <v>3000</v>
      </c>
      <c r="F96" s="5">
        <f>SUM(G96:K96)</f>
        <v>9200</v>
      </c>
      <c r="G96" s="18">
        <v>2700</v>
      </c>
      <c r="H96" s="18">
        <v>2000</v>
      </c>
      <c r="I96" s="18"/>
      <c r="J96" s="6">
        <v>1800</v>
      </c>
      <c r="K96" s="6">
        <v>2700</v>
      </c>
      <c r="L96" s="5"/>
      <c r="M96" s="5">
        <v>10000</v>
      </c>
    </row>
    <row r="97" spans="1:13" ht="16.5" customHeight="1">
      <c r="A97" s="7" t="s">
        <v>13</v>
      </c>
      <c r="B97" s="5">
        <f aca="true" t="shared" si="15" ref="B97:H97">SUM(B94:B96)</f>
        <v>199100</v>
      </c>
      <c r="C97" s="5">
        <f t="shared" si="15"/>
        <v>58000</v>
      </c>
      <c r="D97" s="5">
        <f t="shared" si="15"/>
        <v>11600</v>
      </c>
      <c r="E97" s="5">
        <f t="shared" si="15"/>
        <v>9000</v>
      </c>
      <c r="F97" s="16">
        <f t="shared" si="15"/>
        <v>40500</v>
      </c>
      <c r="G97" s="17">
        <f t="shared" si="15"/>
        <v>12400</v>
      </c>
      <c r="H97" s="17">
        <f t="shared" si="15"/>
        <v>9300</v>
      </c>
      <c r="I97" s="17"/>
      <c r="J97" s="17">
        <f>SUM(J94:J96)</f>
        <v>5100</v>
      </c>
      <c r="K97" s="17">
        <f>SUM(K94:K96)</f>
        <v>13700</v>
      </c>
      <c r="L97" s="5">
        <f>SUM(L94:L96)</f>
        <v>0</v>
      </c>
      <c r="M97" s="5">
        <f>SUM(M94:M96)</f>
        <v>80000</v>
      </c>
    </row>
    <row r="98" spans="1:13" ht="16.5" customHeight="1">
      <c r="A98" s="4" t="s">
        <v>14</v>
      </c>
      <c r="B98" s="5">
        <f>SUM(C98,D98,E98,F98,L98,M98)</f>
        <v>34360</v>
      </c>
      <c r="C98" s="5">
        <v>19300</v>
      </c>
      <c r="D98" s="5">
        <v>3860</v>
      </c>
      <c r="E98" s="5">
        <v>2000</v>
      </c>
      <c r="F98" s="5">
        <f>SUM(G98:K98)</f>
        <v>9200</v>
      </c>
      <c r="G98" s="18">
        <v>1000</v>
      </c>
      <c r="H98" s="18">
        <v>2100</v>
      </c>
      <c r="I98" s="18">
        <v>1000</v>
      </c>
      <c r="J98" s="6">
        <v>1400</v>
      </c>
      <c r="K98" s="6">
        <v>3700</v>
      </c>
      <c r="L98" s="5"/>
      <c r="M98" s="5">
        <v>0</v>
      </c>
    </row>
    <row r="99" spans="1:13" ht="16.5" customHeight="1">
      <c r="A99" s="4" t="s">
        <v>15</v>
      </c>
      <c r="B99" s="5">
        <f>SUM(C99,D99,E99,F99,L99,M99)</f>
        <v>59660</v>
      </c>
      <c r="C99" s="5">
        <v>19300</v>
      </c>
      <c r="D99" s="5">
        <v>3860</v>
      </c>
      <c r="E99" s="5">
        <v>2000</v>
      </c>
      <c r="F99" s="5">
        <f>SUM(G99:K99)</f>
        <v>9500</v>
      </c>
      <c r="G99" s="18">
        <v>1000</v>
      </c>
      <c r="H99" s="18">
        <v>2200</v>
      </c>
      <c r="I99" s="18"/>
      <c r="J99" s="6">
        <v>0</v>
      </c>
      <c r="K99" s="6">
        <v>6300</v>
      </c>
      <c r="L99" s="5"/>
      <c r="M99" s="5">
        <v>25000</v>
      </c>
    </row>
    <row r="100" spans="1:13" ht="16.5" customHeight="1">
      <c r="A100" s="4" t="s">
        <v>16</v>
      </c>
      <c r="B100" s="5">
        <f>SUM(C100,D100,E100,F100,L100,M100)</f>
        <v>30880</v>
      </c>
      <c r="C100" s="5">
        <v>19400</v>
      </c>
      <c r="D100" s="5">
        <v>3880</v>
      </c>
      <c r="E100" s="5">
        <v>2000</v>
      </c>
      <c r="F100" s="5">
        <f>SUM(G100:K100)</f>
        <v>5600</v>
      </c>
      <c r="G100" s="18">
        <v>1000</v>
      </c>
      <c r="H100" s="18">
        <v>2100</v>
      </c>
      <c r="I100" s="18"/>
      <c r="J100" s="6">
        <v>0</v>
      </c>
      <c r="K100" s="6">
        <v>2500</v>
      </c>
      <c r="L100" s="5"/>
      <c r="M100" s="5"/>
    </row>
    <row r="101" spans="1:13" ht="16.5" customHeight="1">
      <c r="A101" s="7" t="s">
        <v>17</v>
      </c>
      <c r="B101" s="5">
        <f aca="true" t="shared" si="16" ref="B101:M101">SUM(B98:B100)</f>
        <v>124900</v>
      </c>
      <c r="C101" s="5">
        <f t="shared" si="16"/>
        <v>58000</v>
      </c>
      <c r="D101" s="5">
        <f t="shared" si="16"/>
        <v>11600</v>
      </c>
      <c r="E101" s="5">
        <f t="shared" si="16"/>
        <v>6000</v>
      </c>
      <c r="F101" s="5">
        <f t="shared" si="16"/>
        <v>24300</v>
      </c>
      <c r="G101" s="17">
        <f t="shared" si="16"/>
        <v>3000</v>
      </c>
      <c r="H101" s="17">
        <f t="shared" si="16"/>
        <v>6400</v>
      </c>
      <c r="I101" s="17">
        <f t="shared" si="16"/>
        <v>1000</v>
      </c>
      <c r="J101" s="8">
        <f t="shared" si="16"/>
        <v>1400</v>
      </c>
      <c r="K101" s="8">
        <f t="shared" si="16"/>
        <v>12500</v>
      </c>
      <c r="L101" s="5">
        <f t="shared" si="16"/>
        <v>0</v>
      </c>
      <c r="M101" s="5">
        <f t="shared" si="16"/>
        <v>25000</v>
      </c>
    </row>
    <row r="102" spans="1:13" ht="16.5" customHeight="1">
      <c r="A102" s="4" t="s">
        <v>18</v>
      </c>
      <c r="B102" s="5">
        <f>SUM(C102,D102,E102,F102,L102,M102)</f>
        <v>22700</v>
      </c>
      <c r="C102" s="5">
        <v>14000</v>
      </c>
      <c r="D102" s="5">
        <v>2800</v>
      </c>
      <c r="E102" s="5"/>
      <c r="F102" s="5">
        <f>SUM(G102:K102)</f>
        <v>5900</v>
      </c>
      <c r="G102" s="18">
        <v>800</v>
      </c>
      <c r="H102" s="18">
        <v>2100</v>
      </c>
      <c r="I102" s="18"/>
      <c r="J102" s="6">
        <v>1000</v>
      </c>
      <c r="K102" s="6">
        <v>2000</v>
      </c>
      <c r="L102" s="5"/>
      <c r="M102" s="10"/>
    </row>
    <row r="103" spans="1:13" ht="16.5" customHeight="1">
      <c r="A103" s="4" t="s">
        <v>19</v>
      </c>
      <c r="B103" s="5">
        <f>SUM(C103,D103,E103,F103,L103,M103)</f>
        <v>22700</v>
      </c>
      <c r="C103" s="5">
        <v>14000</v>
      </c>
      <c r="D103" s="5">
        <v>2800</v>
      </c>
      <c r="E103" s="5"/>
      <c r="F103" s="5">
        <f>SUM(G103:K103)</f>
        <v>5900</v>
      </c>
      <c r="G103" s="18">
        <v>700</v>
      </c>
      <c r="H103" s="18">
        <v>2200</v>
      </c>
      <c r="I103" s="18"/>
      <c r="J103" s="6">
        <v>1000</v>
      </c>
      <c r="K103" s="6">
        <v>2000</v>
      </c>
      <c r="L103" s="5"/>
      <c r="M103" s="10"/>
    </row>
    <row r="104" spans="1:13" ht="16.5" customHeight="1">
      <c r="A104" s="4" t="s">
        <v>20</v>
      </c>
      <c r="B104" s="5">
        <f>SUM(C104,D104,E104,F104,L104,M104)</f>
        <v>22500</v>
      </c>
      <c r="C104" s="5">
        <v>14000</v>
      </c>
      <c r="D104" s="5">
        <v>2800</v>
      </c>
      <c r="E104" s="5"/>
      <c r="F104" s="5">
        <f>SUM(G104:K104)</f>
        <v>5700</v>
      </c>
      <c r="G104" s="18">
        <v>600</v>
      </c>
      <c r="H104" s="18">
        <v>2100</v>
      </c>
      <c r="I104" s="18"/>
      <c r="J104" s="6">
        <v>1000</v>
      </c>
      <c r="K104" s="6">
        <v>2000</v>
      </c>
      <c r="L104" s="5"/>
      <c r="M104" s="10"/>
    </row>
    <row r="105" spans="1:13" ht="16.5" customHeight="1">
      <c r="A105" s="7" t="s">
        <v>21</v>
      </c>
      <c r="B105" s="5">
        <f aca="true" t="shared" si="17" ref="B105:H105">SUM(B102:B104)</f>
        <v>67900</v>
      </c>
      <c r="C105" s="5">
        <f t="shared" si="17"/>
        <v>42000</v>
      </c>
      <c r="D105" s="5">
        <f t="shared" si="17"/>
        <v>8400</v>
      </c>
      <c r="E105" s="5">
        <f t="shared" si="17"/>
        <v>0</v>
      </c>
      <c r="F105" s="5">
        <f t="shared" si="17"/>
        <v>17500</v>
      </c>
      <c r="G105" s="17">
        <f t="shared" si="17"/>
        <v>2100</v>
      </c>
      <c r="H105" s="17">
        <f t="shared" si="17"/>
        <v>6400</v>
      </c>
      <c r="I105" s="17"/>
      <c r="J105" s="8">
        <f>SUM(J102:J104)</f>
        <v>3000</v>
      </c>
      <c r="K105" s="8">
        <f>SUM(K102:K104)</f>
        <v>6000</v>
      </c>
      <c r="L105" s="5">
        <f>SUM(L102:L104)</f>
        <v>0</v>
      </c>
      <c r="M105" s="5">
        <f>SUM(M102:M104)</f>
        <v>0</v>
      </c>
    </row>
    <row r="106" spans="1:13" ht="16.5" customHeight="1">
      <c r="A106" s="4" t="s">
        <v>22</v>
      </c>
      <c r="B106" s="5">
        <f>SUM(C106,D106,E106,F106,L106+M106)</f>
        <v>22700</v>
      </c>
      <c r="C106" s="5">
        <v>14000</v>
      </c>
      <c r="D106" s="5">
        <v>2800</v>
      </c>
      <c r="E106" s="5"/>
      <c r="F106" s="5">
        <f>SUM(G106:K106)</f>
        <v>5900</v>
      </c>
      <c r="G106" s="18">
        <v>500</v>
      </c>
      <c r="H106" s="18">
        <v>2000</v>
      </c>
      <c r="I106" s="18"/>
      <c r="J106" s="6">
        <v>1400</v>
      </c>
      <c r="K106" s="6">
        <v>2000</v>
      </c>
      <c r="L106" s="5"/>
      <c r="M106" s="10"/>
    </row>
    <row r="107" spans="1:13" ht="16.5" customHeight="1">
      <c r="A107" s="4" t="s">
        <v>23</v>
      </c>
      <c r="B107" s="5">
        <f>SUM(C107,D107,E107,F107,L107+M107)</f>
        <v>22700</v>
      </c>
      <c r="C107" s="5">
        <v>14000</v>
      </c>
      <c r="D107" s="5">
        <v>2800</v>
      </c>
      <c r="E107" s="5"/>
      <c r="F107" s="5">
        <f>SUM(G107:K107)</f>
        <v>5900</v>
      </c>
      <c r="G107" s="18">
        <v>500</v>
      </c>
      <c r="H107" s="18">
        <v>2000</v>
      </c>
      <c r="I107" s="18"/>
      <c r="J107" s="6">
        <v>1400</v>
      </c>
      <c r="K107" s="6">
        <v>2000</v>
      </c>
      <c r="L107" s="5"/>
      <c r="M107" s="10"/>
    </row>
    <row r="108" spans="1:13" ht="16.5" customHeight="1">
      <c r="A108" s="4" t="s">
        <v>24</v>
      </c>
      <c r="B108" s="5">
        <f>SUM(C108,D108,E108,F108,L108+M108)</f>
        <v>22700</v>
      </c>
      <c r="C108" s="5">
        <v>14000</v>
      </c>
      <c r="D108" s="5">
        <v>2800</v>
      </c>
      <c r="E108" s="5"/>
      <c r="F108" s="5">
        <f>SUM(G108:K108)</f>
        <v>5900</v>
      </c>
      <c r="G108" s="18">
        <v>500</v>
      </c>
      <c r="H108" s="18">
        <v>2100</v>
      </c>
      <c r="I108" s="18"/>
      <c r="J108" s="6">
        <v>1300</v>
      </c>
      <c r="K108" s="6">
        <v>2000</v>
      </c>
      <c r="L108" s="5"/>
      <c r="M108" s="10"/>
    </row>
    <row r="109" spans="1:13" ht="16.5" customHeight="1">
      <c r="A109" s="7" t="s">
        <v>25</v>
      </c>
      <c r="B109" s="5">
        <f aca="true" t="shared" si="18" ref="B109:H109">SUM(B106:B108)</f>
        <v>68100</v>
      </c>
      <c r="C109" s="5">
        <f t="shared" si="18"/>
        <v>42000</v>
      </c>
      <c r="D109" s="5">
        <f t="shared" si="18"/>
        <v>8400</v>
      </c>
      <c r="E109" s="5">
        <f t="shared" si="18"/>
        <v>0</v>
      </c>
      <c r="F109" s="5">
        <f t="shared" si="18"/>
        <v>17700</v>
      </c>
      <c r="G109" s="17">
        <f t="shared" si="18"/>
        <v>1500</v>
      </c>
      <c r="H109" s="17">
        <f t="shared" si="18"/>
        <v>6100</v>
      </c>
      <c r="I109" s="17"/>
      <c r="J109" s="8">
        <f>SUM(J106:J108)</f>
        <v>4100</v>
      </c>
      <c r="K109" s="8">
        <f>SUM(K106:K108)</f>
        <v>6000</v>
      </c>
      <c r="L109" s="5">
        <f>SUM(L106:L108)</f>
        <v>0</v>
      </c>
      <c r="M109" s="5">
        <f>SUM(M106:M108)</f>
        <v>0</v>
      </c>
    </row>
    <row r="110" spans="1:13" ht="16.5" customHeight="1">
      <c r="A110" s="7" t="s">
        <v>39</v>
      </c>
      <c r="B110" s="5">
        <f aca="true" t="shared" si="19" ref="B110:M110">SUM(B109,B105,B101,B97)</f>
        <v>460000</v>
      </c>
      <c r="C110" s="5">
        <f t="shared" si="19"/>
        <v>200000</v>
      </c>
      <c r="D110" s="5">
        <f t="shared" si="19"/>
        <v>40000</v>
      </c>
      <c r="E110" s="5">
        <f t="shared" si="19"/>
        <v>15000</v>
      </c>
      <c r="F110" s="5">
        <f t="shared" si="19"/>
        <v>100000</v>
      </c>
      <c r="G110" s="17">
        <f t="shared" si="19"/>
        <v>19000</v>
      </c>
      <c r="H110" s="17">
        <f t="shared" si="19"/>
        <v>28200</v>
      </c>
      <c r="I110" s="17">
        <f t="shared" si="19"/>
        <v>1000</v>
      </c>
      <c r="J110" s="8">
        <f t="shared" si="19"/>
        <v>13600</v>
      </c>
      <c r="K110" s="8">
        <f t="shared" si="19"/>
        <v>38200</v>
      </c>
      <c r="L110" s="5">
        <f t="shared" si="19"/>
        <v>0</v>
      </c>
      <c r="M110" s="5">
        <f t="shared" si="19"/>
        <v>105000</v>
      </c>
    </row>
    <row r="111" spans="10:11" ht="12.75">
      <c r="J111" s="14"/>
      <c r="K111" s="15"/>
    </row>
    <row r="112" spans="1:10" ht="15">
      <c r="A112" s="143" t="s">
        <v>31</v>
      </c>
      <c r="B112" s="143"/>
      <c r="C112" s="143"/>
      <c r="D112" s="143"/>
      <c r="E112" s="143"/>
      <c r="F112" s="143"/>
      <c r="G112" s="143"/>
      <c r="H112" s="143"/>
      <c r="I112" s="143"/>
      <c r="J112" s="143"/>
    </row>
    <row r="113" ht="12.75"/>
    <row r="114" spans="1:10" ht="15">
      <c r="A114" s="143" t="s">
        <v>41</v>
      </c>
      <c r="B114" s="143"/>
      <c r="C114" s="143"/>
      <c r="D114" s="143"/>
      <c r="E114" s="143"/>
      <c r="F114" s="143"/>
      <c r="G114" s="143"/>
      <c r="H114" s="143"/>
      <c r="I114" s="143"/>
      <c r="J114" s="143"/>
    </row>
    <row r="115" spans="1:1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ht="12.75"/>
    <row r="119" ht="12.75"/>
    <row r="120" ht="14.25" customHeight="1"/>
    <row r="121" spans="1:13" ht="12.75">
      <c r="A121" s="148" t="s">
        <v>40</v>
      </c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</row>
    <row r="122" spans="1:12" ht="16.5">
      <c r="A122" s="149" t="s">
        <v>32</v>
      </c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</row>
    <row r="123" spans="1:12" ht="16.5">
      <c r="A123" s="149" t="s">
        <v>33</v>
      </c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</row>
    <row r="124" spans="1:12" ht="12.75">
      <c r="A124" s="150"/>
      <c r="B124" s="150"/>
      <c r="K124" s="20" t="s">
        <v>43</v>
      </c>
      <c r="L124" s="19"/>
    </row>
    <row r="125" spans="1:13" ht="14.25">
      <c r="A125" s="146" t="s">
        <v>0</v>
      </c>
      <c r="B125" s="144" t="s">
        <v>27</v>
      </c>
      <c r="C125" s="144" t="s">
        <v>1</v>
      </c>
      <c r="D125" s="147" t="s">
        <v>3</v>
      </c>
      <c r="E125" s="144" t="s">
        <v>4</v>
      </c>
      <c r="F125" s="144" t="s">
        <v>5</v>
      </c>
      <c r="G125" s="145" t="s">
        <v>2</v>
      </c>
      <c r="H125" s="145"/>
      <c r="I125" s="145"/>
      <c r="J125" s="145"/>
      <c r="K125" s="145"/>
      <c r="L125" s="147" t="s">
        <v>28</v>
      </c>
      <c r="M125" s="147" t="s">
        <v>29</v>
      </c>
    </row>
    <row r="126" spans="1:13" ht="81">
      <c r="A126" s="146"/>
      <c r="B126" s="144"/>
      <c r="C126" s="144"/>
      <c r="D126" s="147"/>
      <c r="E126" s="144"/>
      <c r="F126" s="144"/>
      <c r="G126" s="9" t="s">
        <v>6</v>
      </c>
      <c r="H126" s="9" t="s">
        <v>7</v>
      </c>
      <c r="I126" s="9" t="s">
        <v>37</v>
      </c>
      <c r="J126" s="9" t="s">
        <v>8</v>
      </c>
      <c r="K126" s="9" t="s">
        <v>9</v>
      </c>
      <c r="L126" s="147"/>
      <c r="M126" s="147"/>
    </row>
    <row r="127" spans="1:13" ht="15.75">
      <c r="A127" s="4" t="s">
        <v>10</v>
      </c>
      <c r="B127" s="5">
        <f>SUM(C127,D127,E127,F127,L127+M127)</f>
        <v>77220</v>
      </c>
      <c r="C127" s="5">
        <v>18600</v>
      </c>
      <c r="D127" s="5">
        <v>3720</v>
      </c>
      <c r="E127" s="5">
        <v>2000</v>
      </c>
      <c r="F127" s="5">
        <f>SUM(G127:K127)</f>
        <v>12900</v>
      </c>
      <c r="G127" s="18">
        <v>2000</v>
      </c>
      <c r="H127" s="18">
        <v>2000</v>
      </c>
      <c r="I127" s="18"/>
      <c r="J127" s="6">
        <v>2000</v>
      </c>
      <c r="K127" s="6">
        <v>6900</v>
      </c>
      <c r="L127" s="5"/>
      <c r="M127" s="5">
        <v>40000</v>
      </c>
    </row>
    <row r="128" spans="1:13" ht="15.75">
      <c r="A128" s="4" t="s">
        <v>11</v>
      </c>
      <c r="B128" s="5">
        <f>SUM(C128,D128,E128,F128,L128+M128)</f>
        <v>75980</v>
      </c>
      <c r="C128" s="5">
        <v>19650</v>
      </c>
      <c r="D128" s="5">
        <v>3930</v>
      </c>
      <c r="E128" s="5">
        <v>4000</v>
      </c>
      <c r="F128" s="5">
        <f>SUM(G128:K128)</f>
        <v>18400</v>
      </c>
      <c r="G128" s="18">
        <v>7700</v>
      </c>
      <c r="H128" s="18">
        <v>5300</v>
      </c>
      <c r="I128" s="18"/>
      <c r="J128" s="6">
        <v>1300</v>
      </c>
      <c r="K128" s="6">
        <v>4100</v>
      </c>
      <c r="L128" s="5"/>
      <c r="M128" s="5">
        <v>30000</v>
      </c>
    </row>
    <row r="129" spans="1:13" ht="15.75">
      <c r="A129" s="4" t="s">
        <v>12</v>
      </c>
      <c r="B129" s="5">
        <f>SUM(C129,D129,E129,F129,L129+M129)</f>
        <v>45900</v>
      </c>
      <c r="C129" s="5">
        <v>19750</v>
      </c>
      <c r="D129" s="5">
        <v>3950</v>
      </c>
      <c r="E129" s="5">
        <v>3000</v>
      </c>
      <c r="F129" s="5">
        <f>SUM(G129:K129)</f>
        <v>9200</v>
      </c>
      <c r="G129" s="18">
        <v>2700</v>
      </c>
      <c r="H129" s="18">
        <v>2000</v>
      </c>
      <c r="I129" s="18"/>
      <c r="J129" s="6">
        <v>1800</v>
      </c>
      <c r="K129" s="6">
        <v>2700</v>
      </c>
      <c r="L129" s="5"/>
      <c r="M129" s="5">
        <v>10000</v>
      </c>
    </row>
    <row r="130" spans="1:13" ht="15.75">
      <c r="A130" s="7" t="s">
        <v>13</v>
      </c>
      <c r="B130" s="5">
        <f aca="true" t="shared" si="20" ref="B130:H130">SUM(B127:B129)</f>
        <v>199100</v>
      </c>
      <c r="C130" s="5">
        <f t="shared" si="20"/>
        <v>58000</v>
      </c>
      <c r="D130" s="5">
        <f t="shared" si="20"/>
        <v>11600</v>
      </c>
      <c r="E130" s="5">
        <f t="shared" si="20"/>
        <v>9000</v>
      </c>
      <c r="F130" s="16">
        <f t="shared" si="20"/>
        <v>40500</v>
      </c>
      <c r="G130" s="17">
        <f t="shared" si="20"/>
        <v>12400</v>
      </c>
      <c r="H130" s="17">
        <f t="shared" si="20"/>
        <v>9300</v>
      </c>
      <c r="I130" s="17"/>
      <c r="J130" s="17">
        <f>SUM(J127:J129)</f>
        <v>5100</v>
      </c>
      <c r="K130" s="17">
        <f>SUM(K127:K129)</f>
        <v>13700</v>
      </c>
      <c r="L130" s="5">
        <f>SUM(L127:L129)</f>
        <v>0</v>
      </c>
      <c r="M130" s="5">
        <f>SUM(M127:M129)</f>
        <v>80000</v>
      </c>
    </row>
    <row r="131" spans="1:13" ht="15.75">
      <c r="A131" s="4" t="s">
        <v>14</v>
      </c>
      <c r="B131" s="5">
        <f>SUM(C131,D131,E131,F131,L131,M131)</f>
        <v>34360</v>
      </c>
      <c r="C131" s="5">
        <v>19300</v>
      </c>
      <c r="D131" s="5">
        <v>3860</v>
      </c>
      <c r="E131" s="5">
        <v>2000</v>
      </c>
      <c r="F131" s="5">
        <f>SUM(G131:K131)</f>
        <v>9200</v>
      </c>
      <c r="G131" s="18">
        <v>1000</v>
      </c>
      <c r="H131" s="18">
        <v>2100</v>
      </c>
      <c r="I131" s="18">
        <v>1000</v>
      </c>
      <c r="J131" s="6">
        <v>1400</v>
      </c>
      <c r="K131" s="6">
        <v>3700</v>
      </c>
      <c r="L131" s="5"/>
      <c r="M131" s="5">
        <v>0</v>
      </c>
    </row>
    <row r="132" spans="1:13" ht="15.75">
      <c r="A132" s="4" t="s">
        <v>15</v>
      </c>
      <c r="B132" s="5">
        <f>SUM(C132,D132,E132,F132,L132,M132)</f>
        <v>59660</v>
      </c>
      <c r="C132" s="5">
        <v>19300</v>
      </c>
      <c r="D132" s="5">
        <v>3860</v>
      </c>
      <c r="E132" s="5">
        <v>2000</v>
      </c>
      <c r="F132" s="5">
        <f>SUM(G132:K132)</f>
        <v>9500</v>
      </c>
      <c r="G132" s="18">
        <v>1000</v>
      </c>
      <c r="H132" s="18">
        <v>2200</v>
      </c>
      <c r="I132" s="18"/>
      <c r="J132" s="6">
        <v>0</v>
      </c>
      <c r="K132" s="6">
        <v>6300</v>
      </c>
      <c r="L132" s="5"/>
      <c r="M132" s="6">
        <v>25000</v>
      </c>
    </row>
    <row r="133" spans="1:13" ht="15.75">
      <c r="A133" s="4" t="s">
        <v>16</v>
      </c>
      <c r="B133" s="5">
        <f>SUM(C133,D133,E133,F133,L133,M133)</f>
        <v>32880</v>
      </c>
      <c r="C133" s="5">
        <v>19400</v>
      </c>
      <c r="D133" s="5">
        <v>3880</v>
      </c>
      <c r="E133" s="5">
        <v>2000</v>
      </c>
      <c r="F133" s="5">
        <f>SUM(G133:K133)</f>
        <v>5600</v>
      </c>
      <c r="G133" s="18">
        <v>1000</v>
      </c>
      <c r="H133" s="18">
        <v>2100</v>
      </c>
      <c r="I133" s="18"/>
      <c r="J133" s="6">
        <v>0</v>
      </c>
      <c r="K133" s="6">
        <v>2500</v>
      </c>
      <c r="L133" s="5"/>
      <c r="M133" s="6">
        <v>2000</v>
      </c>
    </row>
    <row r="134" spans="1:13" ht="15.75">
      <c r="A134" s="7" t="s">
        <v>17</v>
      </c>
      <c r="B134" s="5">
        <f aca="true" t="shared" si="21" ref="B134:M134">SUM(B131:B133)</f>
        <v>126900</v>
      </c>
      <c r="C134" s="5">
        <f t="shared" si="21"/>
        <v>58000</v>
      </c>
      <c r="D134" s="5">
        <f t="shared" si="21"/>
        <v>11600</v>
      </c>
      <c r="E134" s="5">
        <f t="shared" si="21"/>
        <v>6000</v>
      </c>
      <c r="F134" s="5">
        <f t="shared" si="21"/>
        <v>24300</v>
      </c>
      <c r="G134" s="17">
        <f t="shared" si="21"/>
        <v>3000</v>
      </c>
      <c r="H134" s="17">
        <f t="shared" si="21"/>
        <v>6400</v>
      </c>
      <c r="I134" s="17">
        <f t="shared" si="21"/>
        <v>1000</v>
      </c>
      <c r="J134" s="8">
        <f t="shared" si="21"/>
        <v>1400</v>
      </c>
      <c r="K134" s="8">
        <f t="shared" si="21"/>
        <v>12500</v>
      </c>
      <c r="L134" s="5">
        <f t="shared" si="21"/>
        <v>0</v>
      </c>
      <c r="M134" s="5">
        <f t="shared" si="21"/>
        <v>27000</v>
      </c>
    </row>
    <row r="135" spans="1:13" ht="15.75">
      <c r="A135" s="4" t="s">
        <v>18</v>
      </c>
      <c r="B135" s="5">
        <f>SUM(C135,D135,E135,F135,L135,M135)</f>
        <v>30700</v>
      </c>
      <c r="C135" s="5">
        <v>14000</v>
      </c>
      <c r="D135" s="5">
        <v>2800</v>
      </c>
      <c r="E135" s="5"/>
      <c r="F135" s="5">
        <f>SUM(G135:K135)</f>
        <v>5900</v>
      </c>
      <c r="G135" s="18">
        <v>800</v>
      </c>
      <c r="H135" s="18">
        <v>2100</v>
      </c>
      <c r="I135" s="18"/>
      <c r="J135" s="6">
        <v>1000</v>
      </c>
      <c r="K135" s="6">
        <v>2000</v>
      </c>
      <c r="L135" s="5"/>
      <c r="M135" s="6">
        <v>8000</v>
      </c>
    </row>
    <row r="136" spans="1:13" ht="15.75">
      <c r="A136" s="4" t="s">
        <v>19</v>
      </c>
      <c r="B136" s="5">
        <f>SUM(C136,D136,E136,F136,L136,M136)</f>
        <v>22700</v>
      </c>
      <c r="C136" s="5">
        <v>14000</v>
      </c>
      <c r="D136" s="5">
        <v>2800</v>
      </c>
      <c r="E136" s="5"/>
      <c r="F136" s="5">
        <f>SUM(G136:K136)</f>
        <v>5900</v>
      </c>
      <c r="G136" s="18">
        <v>700</v>
      </c>
      <c r="H136" s="18">
        <v>2200</v>
      </c>
      <c r="I136" s="18"/>
      <c r="J136" s="6">
        <v>1000</v>
      </c>
      <c r="K136" s="6">
        <v>2000</v>
      </c>
      <c r="L136" s="5"/>
      <c r="M136" s="10"/>
    </row>
    <row r="137" spans="1:13" ht="15.75">
      <c r="A137" s="4" t="s">
        <v>20</v>
      </c>
      <c r="B137" s="5">
        <f>SUM(C137,D137,E137,F137,L137,M137)</f>
        <v>22500</v>
      </c>
      <c r="C137" s="5">
        <v>14000</v>
      </c>
      <c r="D137" s="5">
        <v>2800</v>
      </c>
      <c r="E137" s="5"/>
      <c r="F137" s="5">
        <f>SUM(G137:K137)</f>
        <v>5700</v>
      </c>
      <c r="G137" s="18">
        <v>600</v>
      </c>
      <c r="H137" s="18">
        <v>2100</v>
      </c>
      <c r="I137" s="18"/>
      <c r="J137" s="6">
        <v>1000</v>
      </c>
      <c r="K137" s="6">
        <v>2000</v>
      </c>
      <c r="L137" s="5"/>
      <c r="M137" s="10"/>
    </row>
    <row r="138" spans="1:13" ht="15.75">
      <c r="A138" s="7" t="s">
        <v>21</v>
      </c>
      <c r="B138" s="5">
        <f aca="true" t="shared" si="22" ref="B138:H138">SUM(B135:B137)</f>
        <v>75900</v>
      </c>
      <c r="C138" s="5">
        <f t="shared" si="22"/>
        <v>42000</v>
      </c>
      <c r="D138" s="5">
        <f t="shared" si="22"/>
        <v>8400</v>
      </c>
      <c r="E138" s="5">
        <f t="shared" si="22"/>
        <v>0</v>
      </c>
      <c r="F138" s="5">
        <f t="shared" si="22"/>
        <v>17500</v>
      </c>
      <c r="G138" s="17">
        <f t="shared" si="22"/>
        <v>2100</v>
      </c>
      <c r="H138" s="17">
        <f t="shared" si="22"/>
        <v>6400</v>
      </c>
      <c r="I138" s="17"/>
      <c r="J138" s="8">
        <f>SUM(J135:J137)</f>
        <v>3000</v>
      </c>
      <c r="K138" s="8">
        <f>SUM(K135:K137)</f>
        <v>6000</v>
      </c>
      <c r="L138" s="5">
        <f>SUM(L135:L137)</f>
        <v>0</v>
      </c>
      <c r="M138" s="5">
        <f>SUM(M135:M137)</f>
        <v>8000</v>
      </c>
    </row>
    <row r="139" spans="1:13" ht="15.75">
      <c r="A139" s="4" t="s">
        <v>22</v>
      </c>
      <c r="B139" s="5">
        <f>SUM(C139,D139,E139,F139,L139+M139)</f>
        <v>22700</v>
      </c>
      <c r="C139" s="5">
        <v>14000</v>
      </c>
      <c r="D139" s="5">
        <v>2800</v>
      </c>
      <c r="E139" s="5"/>
      <c r="F139" s="5">
        <f>SUM(G139:K139)</f>
        <v>5900</v>
      </c>
      <c r="G139" s="18">
        <v>500</v>
      </c>
      <c r="H139" s="18">
        <v>2000</v>
      </c>
      <c r="I139" s="18"/>
      <c r="J139" s="6">
        <v>1400</v>
      </c>
      <c r="K139" s="6">
        <v>2000</v>
      </c>
      <c r="L139" s="5"/>
      <c r="M139" s="10"/>
    </row>
    <row r="140" spans="1:13" ht="15.75">
      <c r="A140" s="4" t="s">
        <v>23</v>
      </c>
      <c r="B140" s="5">
        <f>SUM(C140,D140,E140,F140,L140+M140)</f>
        <v>22700</v>
      </c>
      <c r="C140" s="5">
        <v>14000</v>
      </c>
      <c r="D140" s="5">
        <v>2800</v>
      </c>
      <c r="E140" s="5"/>
      <c r="F140" s="5">
        <f>SUM(G140:K140)</f>
        <v>5900</v>
      </c>
      <c r="G140" s="18">
        <v>500</v>
      </c>
      <c r="H140" s="18">
        <v>2000</v>
      </c>
      <c r="I140" s="18"/>
      <c r="J140" s="6">
        <v>1400</v>
      </c>
      <c r="K140" s="6">
        <v>2000</v>
      </c>
      <c r="L140" s="5"/>
      <c r="M140" s="10"/>
    </row>
    <row r="141" spans="1:13" ht="15.75">
      <c r="A141" s="4" t="s">
        <v>24</v>
      </c>
      <c r="B141" s="5">
        <f>SUM(C141,D141,E141,F141,L141+M141)</f>
        <v>22700</v>
      </c>
      <c r="C141" s="5">
        <v>14000</v>
      </c>
      <c r="D141" s="5">
        <v>2800</v>
      </c>
      <c r="E141" s="5"/>
      <c r="F141" s="5">
        <f>SUM(G141:K141)</f>
        <v>5900</v>
      </c>
      <c r="G141" s="18">
        <v>500</v>
      </c>
      <c r="H141" s="18">
        <v>2100</v>
      </c>
      <c r="I141" s="18"/>
      <c r="J141" s="6">
        <v>1300</v>
      </c>
      <c r="K141" s="6">
        <v>2000</v>
      </c>
      <c r="L141" s="5"/>
      <c r="M141" s="10"/>
    </row>
    <row r="142" spans="1:13" ht="15.75">
      <c r="A142" s="7" t="s">
        <v>25</v>
      </c>
      <c r="B142" s="5">
        <f aca="true" t="shared" si="23" ref="B142:H142">SUM(B139:B141)</f>
        <v>68100</v>
      </c>
      <c r="C142" s="5">
        <f t="shared" si="23"/>
        <v>42000</v>
      </c>
      <c r="D142" s="5">
        <f t="shared" si="23"/>
        <v>8400</v>
      </c>
      <c r="E142" s="5">
        <f t="shared" si="23"/>
        <v>0</v>
      </c>
      <c r="F142" s="5">
        <f t="shared" si="23"/>
        <v>17700</v>
      </c>
      <c r="G142" s="17">
        <f t="shared" si="23"/>
        <v>1500</v>
      </c>
      <c r="H142" s="17">
        <f t="shared" si="23"/>
        <v>6100</v>
      </c>
      <c r="I142" s="17"/>
      <c r="J142" s="8">
        <f>SUM(J139:J141)</f>
        <v>4100</v>
      </c>
      <c r="K142" s="8">
        <f>SUM(K139:K141)</f>
        <v>6000</v>
      </c>
      <c r="L142" s="5">
        <f>SUM(L139:L141)</f>
        <v>0</v>
      </c>
      <c r="M142" s="5">
        <f>SUM(M139:M141)</f>
        <v>0</v>
      </c>
    </row>
    <row r="143" spans="1:13" ht="15.75">
      <c r="A143" s="7" t="s">
        <v>39</v>
      </c>
      <c r="B143" s="5">
        <f aca="true" t="shared" si="24" ref="B143:M143">SUM(B142,B138,B134,B130)</f>
        <v>470000</v>
      </c>
      <c r="C143" s="5">
        <f t="shared" si="24"/>
        <v>200000</v>
      </c>
      <c r="D143" s="5">
        <f t="shared" si="24"/>
        <v>40000</v>
      </c>
      <c r="E143" s="5">
        <f t="shared" si="24"/>
        <v>15000</v>
      </c>
      <c r="F143" s="5">
        <f t="shared" si="24"/>
        <v>100000</v>
      </c>
      <c r="G143" s="17">
        <f t="shared" si="24"/>
        <v>19000</v>
      </c>
      <c r="H143" s="17">
        <f t="shared" si="24"/>
        <v>28200</v>
      </c>
      <c r="I143" s="17">
        <f t="shared" si="24"/>
        <v>1000</v>
      </c>
      <c r="J143" s="8">
        <f t="shared" si="24"/>
        <v>13600</v>
      </c>
      <c r="K143" s="8">
        <f t="shared" si="24"/>
        <v>38200</v>
      </c>
      <c r="L143" s="5">
        <f t="shared" si="24"/>
        <v>0</v>
      </c>
      <c r="M143" s="5">
        <f t="shared" si="24"/>
        <v>115000</v>
      </c>
    </row>
    <row r="144" spans="10:11" ht="12.75">
      <c r="J144" s="14"/>
      <c r="K144" s="15"/>
    </row>
    <row r="145" spans="1:10" ht="15">
      <c r="A145" s="143" t="s">
        <v>31</v>
      </c>
      <c r="B145" s="143"/>
      <c r="C145" s="143"/>
      <c r="D145" s="143"/>
      <c r="E145" s="143"/>
      <c r="F145" s="143"/>
      <c r="G145" s="143"/>
      <c r="H145" s="143"/>
      <c r="I145" s="143"/>
      <c r="J145" s="143"/>
    </row>
    <row r="146" ht="12.75"/>
    <row r="147" spans="1:10" ht="15">
      <c r="A147" s="143" t="s">
        <v>41</v>
      </c>
      <c r="B147" s="143"/>
      <c r="C147" s="143"/>
      <c r="D147" s="143"/>
      <c r="E147" s="143"/>
      <c r="F147" s="143"/>
      <c r="G147" s="143"/>
      <c r="H147" s="143"/>
      <c r="I147" s="143"/>
      <c r="J147" s="143"/>
    </row>
    <row r="148" ht="12.75"/>
    <row r="149" ht="12.75"/>
    <row r="150" ht="12.75"/>
    <row r="151" ht="12.75"/>
    <row r="152" ht="12.75"/>
    <row r="153" ht="12.75"/>
    <row r="154" spans="1:13" ht="12.75">
      <c r="A154" s="148" t="s">
        <v>40</v>
      </c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</row>
    <row r="155" spans="1:12" ht="16.5">
      <c r="A155" s="149" t="s">
        <v>32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</row>
    <row r="156" spans="1:12" ht="16.5">
      <c r="A156" s="149" t="s">
        <v>33</v>
      </c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</row>
    <row r="157" spans="1:13" ht="19.5" customHeight="1">
      <c r="A157" s="150"/>
      <c r="B157" s="150"/>
      <c r="J157" s="151" t="s">
        <v>44</v>
      </c>
      <c r="K157" s="151"/>
      <c r="L157" s="151"/>
      <c r="M157" s="151"/>
    </row>
    <row r="158" spans="1:13" ht="14.25">
      <c r="A158" s="146" t="s">
        <v>0</v>
      </c>
      <c r="B158" s="144" t="s">
        <v>27</v>
      </c>
      <c r="C158" s="144" t="s">
        <v>1</v>
      </c>
      <c r="D158" s="147" t="s">
        <v>3</v>
      </c>
      <c r="E158" s="144" t="s">
        <v>4</v>
      </c>
      <c r="F158" s="144" t="s">
        <v>5</v>
      </c>
      <c r="G158" s="145" t="s">
        <v>2</v>
      </c>
      <c r="H158" s="145"/>
      <c r="I158" s="145"/>
      <c r="J158" s="145"/>
      <c r="K158" s="145"/>
      <c r="L158" s="147" t="s">
        <v>28</v>
      </c>
      <c r="M158" s="147" t="s">
        <v>29</v>
      </c>
    </row>
    <row r="159" spans="1:13" ht="81">
      <c r="A159" s="146"/>
      <c r="B159" s="144"/>
      <c r="C159" s="144"/>
      <c r="D159" s="147"/>
      <c r="E159" s="144"/>
      <c r="F159" s="144"/>
      <c r="G159" s="9" t="s">
        <v>6</v>
      </c>
      <c r="H159" s="9" t="s">
        <v>7</v>
      </c>
      <c r="I159" s="9" t="s">
        <v>37</v>
      </c>
      <c r="J159" s="9" t="s">
        <v>8</v>
      </c>
      <c r="K159" s="9" t="s">
        <v>9</v>
      </c>
      <c r="L159" s="147"/>
      <c r="M159" s="147"/>
    </row>
    <row r="160" spans="1:13" ht="15.75">
      <c r="A160" s="4" t="s">
        <v>10</v>
      </c>
      <c r="B160" s="5">
        <f>SUM(C160,D160,E160,F160,L160+M160)</f>
        <v>77220</v>
      </c>
      <c r="C160" s="5">
        <v>18600</v>
      </c>
      <c r="D160" s="5">
        <v>3720</v>
      </c>
      <c r="E160" s="5">
        <v>2000</v>
      </c>
      <c r="F160" s="5">
        <f>SUM(G160:K160)</f>
        <v>12900</v>
      </c>
      <c r="G160" s="18">
        <v>2000</v>
      </c>
      <c r="H160" s="18">
        <v>2000</v>
      </c>
      <c r="I160" s="18"/>
      <c r="J160" s="6">
        <v>2000</v>
      </c>
      <c r="K160" s="6">
        <v>6900</v>
      </c>
      <c r="L160" s="5"/>
      <c r="M160" s="5">
        <v>40000</v>
      </c>
    </row>
    <row r="161" spans="1:13" ht="15.75">
      <c r="A161" s="4" t="s">
        <v>11</v>
      </c>
      <c r="B161" s="5">
        <f>SUM(C161,D161,E161,F161,L161+M161)</f>
        <v>75980</v>
      </c>
      <c r="C161" s="5">
        <v>19650</v>
      </c>
      <c r="D161" s="5">
        <v>3930</v>
      </c>
      <c r="E161" s="5">
        <v>4000</v>
      </c>
      <c r="F161" s="5">
        <f>SUM(G161:K161)</f>
        <v>18400</v>
      </c>
      <c r="G161" s="18">
        <v>7700</v>
      </c>
      <c r="H161" s="18">
        <v>5300</v>
      </c>
      <c r="I161" s="18"/>
      <c r="J161" s="6">
        <v>1300</v>
      </c>
      <c r="K161" s="6">
        <v>4100</v>
      </c>
      <c r="L161" s="5"/>
      <c r="M161" s="5">
        <v>30000</v>
      </c>
    </row>
    <row r="162" spans="1:13" ht="15.75">
      <c r="A162" s="4" t="s">
        <v>12</v>
      </c>
      <c r="B162" s="5">
        <f>SUM(C162,D162,E162,F162,L162+M162)</f>
        <v>45900</v>
      </c>
      <c r="C162" s="5">
        <v>19750</v>
      </c>
      <c r="D162" s="5">
        <v>3950</v>
      </c>
      <c r="E162" s="5">
        <v>3000</v>
      </c>
      <c r="F162" s="5">
        <f>SUM(G162:K162)</f>
        <v>9200</v>
      </c>
      <c r="G162" s="18">
        <v>2700</v>
      </c>
      <c r="H162" s="18">
        <v>2000</v>
      </c>
      <c r="I162" s="18"/>
      <c r="J162" s="6">
        <v>1800</v>
      </c>
      <c r="K162" s="6">
        <v>2700</v>
      </c>
      <c r="L162" s="5"/>
      <c r="M162" s="5">
        <v>10000</v>
      </c>
    </row>
    <row r="163" spans="1:13" ht="15.75">
      <c r="A163" s="7" t="s">
        <v>13</v>
      </c>
      <c r="B163" s="5">
        <f aca="true" t="shared" si="25" ref="B163:H163">SUM(B160:B162)</f>
        <v>199100</v>
      </c>
      <c r="C163" s="5">
        <f t="shared" si="25"/>
        <v>58000</v>
      </c>
      <c r="D163" s="5">
        <f t="shared" si="25"/>
        <v>11600</v>
      </c>
      <c r="E163" s="5">
        <f t="shared" si="25"/>
        <v>9000</v>
      </c>
      <c r="F163" s="16">
        <f t="shared" si="25"/>
        <v>40500</v>
      </c>
      <c r="G163" s="17">
        <f t="shared" si="25"/>
        <v>12400</v>
      </c>
      <c r="H163" s="17">
        <f t="shared" si="25"/>
        <v>9300</v>
      </c>
      <c r="I163" s="17"/>
      <c r="J163" s="17">
        <f>SUM(J160:J162)</f>
        <v>5100</v>
      </c>
      <c r="K163" s="17">
        <f>SUM(K160:K162)</f>
        <v>13700</v>
      </c>
      <c r="L163" s="5">
        <f>SUM(L160:L162)</f>
        <v>0</v>
      </c>
      <c r="M163" s="5">
        <f>SUM(M160:M162)</f>
        <v>80000</v>
      </c>
    </row>
    <row r="164" spans="1:13" ht="15.75">
      <c r="A164" s="4" t="s">
        <v>14</v>
      </c>
      <c r="B164" s="5">
        <f>SUM(C164,D164,E164,F164,L164,M164)</f>
        <v>34360</v>
      </c>
      <c r="C164" s="5">
        <v>19300</v>
      </c>
      <c r="D164" s="5">
        <v>3860</v>
      </c>
      <c r="E164" s="5">
        <v>2000</v>
      </c>
      <c r="F164" s="5">
        <f>SUM(G164:K164)</f>
        <v>9200</v>
      </c>
      <c r="G164" s="18">
        <v>1000</v>
      </c>
      <c r="H164" s="18">
        <v>2100</v>
      </c>
      <c r="I164" s="18">
        <v>1000</v>
      </c>
      <c r="J164" s="6">
        <v>1400</v>
      </c>
      <c r="K164" s="6">
        <v>3700</v>
      </c>
      <c r="L164" s="5"/>
      <c r="M164" s="5">
        <v>0</v>
      </c>
    </row>
    <row r="165" spans="1:13" ht="15.75">
      <c r="A165" s="4" t="s">
        <v>15</v>
      </c>
      <c r="B165" s="5">
        <f>SUM(C165,D165,E165,F165,L165,M165)</f>
        <v>59660</v>
      </c>
      <c r="C165" s="5">
        <v>19300</v>
      </c>
      <c r="D165" s="5">
        <v>3860</v>
      </c>
      <c r="E165" s="5">
        <v>2000</v>
      </c>
      <c r="F165" s="5">
        <f>SUM(G165:K165)</f>
        <v>9500</v>
      </c>
      <c r="G165" s="18">
        <v>1000</v>
      </c>
      <c r="H165" s="18">
        <v>2200</v>
      </c>
      <c r="I165" s="18"/>
      <c r="J165" s="6">
        <v>0</v>
      </c>
      <c r="K165" s="6">
        <v>6300</v>
      </c>
      <c r="L165" s="5"/>
      <c r="M165" s="6">
        <v>25000</v>
      </c>
    </row>
    <row r="166" spans="1:13" ht="15.75">
      <c r="A166" s="4" t="s">
        <v>16</v>
      </c>
      <c r="B166" s="5">
        <f>SUM(C166,D166,E166,F166,L166,M166)</f>
        <v>32880</v>
      </c>
      <c r="C166" s="5">
        <v>19400</v>
      </c>
      <c r="D166" s="5">
        <v>3880</v>
      </c>
      <c r="E166" s="5">
        <v>2000</v>
      </c>
      <c r="F166" s="5">
        <f>SUM(G166:K166)</f>
        <v>5600</v>
      </c>
      <c r="G166" s="18">
        <v>1000</v>
      </c>
      <c r="H166" s="18">
        <v>2100</v>
      </c>
      <c r="I166" s="18"/>
      <c r="J166" s="6">
        <v>0</v>
      </c>
      <c r="K166" s="6">
        <v>2500</v>
      </c>
      <c r="L166" s="5"/>
      <c r="M166" s="6">
        <v>2000</v>
      </c>
    </row>
    <row r="167" spans="1:13" ht="15.75">
      <c r="A167" s="7" t="s">
        <v>17</v>
      </c>
      <c r="B167" s="5">
        <f aca="true" t="shared" si="26" ref="B167:M167">SUM(B164:B166)</f>
        <v>126900</v>
      </c>
      <c r="C167" s="5">
        <f t="shared" si="26"/>
        <v>58000</v>
      </c>
      <c r="D167" s="5">
        <f t="shared" si="26"/>
        <v>11600</v>
      </c>
      <c r="E167" s="5">
        <f t="shared" si="26"/>
        <v>6000</v>
      </c>
      <c r="F167" s="5">
        <f t="shared" si="26"/>
        <v>24300</v>
      </c>
      <c r="G167" s="17">
        <f t="shared" si="26"/>
        <v>3000</v>
      </c>
      <c r="H167" s="17">
        <f t="shared" si="26"/>
        <v>6400</v>
      </c>
      <c r="I167" s="17">
        <f t="shared" si="26"/>
        <v>1000</v>
      </c>
      <c r="J167" s="8">
        <f t="shared" si="26"/>
        <v>1400</v>
      </c>
      <c r="K167" s="8">
        <f t="shared" si="26"/>
        <v>12500</v>
      </c>
      <c r="L167" s="5">
        <f t="shared" si="26"/>
        <v>0</v>
      </c>
      <c r="M167" s="5">
        <f t="shared" si="26"/>
        <v>27000</v>
      </c>
    </row>
    <row r="168" spans="1:13" ht="15.75">
      <c r="A168" s="4" t="s">
        <v>18</v>
      </c>
      <c r="B168" s="5">
        <f>SUM(C168,D168,E168,F168,L168,M168)</f>
        <v>45000</v>
      </c>
      <c r="C168" s="5">
        <v>21000</v>
      </c>
      <c r="D168" s="5">
        <f>C168*0.2</f>
        <v>4200</v>
      </c>
      <c r="E168" s="5"/>
      <c r="F168" s="5">
        <f>SUM(G168:K168)</f>
        <v>11800</v>
      </c>
      <c r="G168" s="18">
        <v>2000</v>
      </c>
      <c r="H168" s="18">
        <v>2500</v>
      </c>
      <c r="I168" s="18"/>
      <c r="J168" s="6">
        <v>1000</v>
      </c>
      <c r="K168" s="6">
        <v>6300</v>
      </c>
      <c r="L168" s="5"/>
      <c r="M168" s="6">
        <v>8000</v>
      </c>
    </row>
    <row r="169" spans="1:13" ht="15.75">
      <c r="A169" s="4" t="s">
        <v>19</v>
      </c>
      <c r="B169" s="5">
        <f>SUM(C169,D169,E169,F169,L169,M169)</f>
        <v>33400</v>
      </c>
      <c r="C169" s="5">
        <v>21000</v>
      </c>
      <c r="D169" s="5">
        <f>C169*0.2</f>
        <v>4200</v>
      </c>
      <c r="E169" s="5"/>
      <c r="F169" s="5">
        <f>SUM(G169:K169)</f>
        <v>8200</v>
      </c>
      <c r="G169" s="18">
        <v>1000</v>
      </c>
      <c r="H169" s="18">
        <v>2500</v>
      </c>
      <c r="I169" s="18"/>
      <c r="J169" s="6">
        <v>1000</v>
      </c>
      <c r="K169" s="6">
        <v>3700</v>
      </c>
      <c r="L169" s="5"/>
      <c r="M169" s="10"/>
    </row>
    <row r="170" spans="1:13" ht="15.75">
      <c r="A170" s="4" t="s">
        <v>20</v>
      </c>
      <c r="B170" s="5">
        <f>SUM(C170,D170,E170,F170,L170,M170)</f>
        <v>31400</v>
      </c>
      <c r="C170" s="5">
        <v>20000</v>
      </c>
      <c r="D170" s="5">
        <f>C170*0.2</f>
        <v>4000</v>
      </c>
      <c r="E170" s="5"/>
      <c r="F170" s="5">
        <f>SUM(G170:K170)</f>
        <v>7400</v>
      </c>
      <c r="G170" s="18">
        <v>1000</v>
      </c>
      <c r="H170" s="18">
        <v>2400</v>
      </c>
      <c r="I170" s="18"/>
      <c r="J170" s="6">
        <v>1000</v>
      </c>
      <c r="K170" s="6">
        <v>3000</v>
      </c>
      <c r="L170" s="5"/>
      <c r="M170" s="10"/>
    </row>
    <row r="171" spans="1:13" ht="15.75">
      <c r="A171" s="7" t="s">
        <v>21</v>
      </c>
      <c r="B171" s="5">
        <f aca="true" t="shared" si="27" ref="B171:H171">SUM(B168:B170)</f>
        <v>109800</v>
      </c>
      <c r="C171" s="5">
        <f t="shared" si="27"/>
        <v>62000</v>
      </c>
      <c r="D171" s="5">
        <f t="shared" si="27"/>
        <v>12400</v>
      </c>
      <c r="E171" s="5">
        <f t="shared" si="27"/>
        <v>0</v>
      </c>
      <c r="F171" s="5">
        <f t="shared" si="27"/>
        <v>27400</v>
      </c>
      <c r="G171" s="17">
        <f t="shared" si="27"/>
        <v>4000</v>
      </c>
      <c r="H171" s="17">
        <f t="shared" si="27"/>
        <v>7400</v>
      </c>
      <c r="I171" s="17"/>
      <c r="J171" s="8">
        <f>SUM(J168:J170)</f>
        <v>3000</v>
      </c>
      <c r="K171" s="8">
        <f>SUM(K168:K170)</f>
        <v>13000</v>
      </c>
      <c r="L171" s="5">
        <f>SUM(L168:L170)</f>
        <v>0</v>
      </c>
      <c r="M171" s="5">
        <f>SUM(M168:M170)</f>
        <v>8000</v>
      </c>
    </row>
    <row r="172" spans="1:13" ht="15.75">
      <c r="A172" s="4" t="s">
        <v>22</v>
      </c>
      <c r="B172" s="5">
        <f>SUM(C172,D172,E172,F172,L172+M172)</f>
        <v>33000</v>
      </c>
      <c r="C172" s="5">
        <v>21000</v>
      </c>
      <c r="D172" s="5">
        <f>C172*0.2</f>
        <v>4200</v>
      </c>
      <c r="E172" s="5"/>
      <c r="F172" s="5">
        <f>SUM(G172:K172)</f>
        <v>7800</v>
      </c>
      <c r="G172" s="18">
        <v>1000</v>
      </c>
      <c r="H172" s="18">
        <v>2400</v>
      </c>
      <c r="I172" s="18"/>
      <c r="J172" s="6">
        <v>1400</v>
      </c>
      <c r="K172" s="6">
        <v>3000</v>
      </c>
      <c r="L172" s="5"/>
      <c r="M172" s="10"/>
    </row>
    <row r="173" spans="1:13" ht="15.75">
      <c r="A173" s="4" t="s">
        <v>23</v>
      </c>
      <c r="B173" s="5">
        <f>SUM(C173,D173,E173,F173,L173+M173)</f>
        <v>33000</v>
      </c>
      <c r="C173" s="5">
        <v>21000</v>
      </c>
      <c r="D173" s="5">
        <f>C173*0.2</f>
        <v>4200</v>
      </c>
      <c r="E173" s="5"/>
      <c r="F173" s="5">
        <f>SUM(G173:K173)</f>
        <v>7800</v>
      </c>
      <c r="G173" s="18">
        <v>1000</v>
      </c>
      <c r="H173" s="18">
        <v>2400</v>
      </c>
      <c r="I173" s="18"/>
      <c r="J173" s="6">
        <v>1400</v>
      </c>
      <c r="K173" s="6">
        <v>3000</v>
      </c>
      <c r="L173" s="5"/>
      <c r="M173" s="10"/>
    </row>
    <row r="174" spans="1:13" ht="15.75">
      <c r="A174" s="4" t="s">
        <v>24</v>
      </c>
      <c r="B174" s="5">
        <f>SUM(C174,D174,E174,F174,L174+M174)</f>
        <v>31200</v>
      </c>
      <c r="C174" s="5">
        <v>20000</v>
      </c>
      <c r="D174" s="5">
        <f>C174*0.2</f>
        <v>4000</v>
      </c>
      <c r="E174" s="5"/>
      <c r="F174" s="5">
        <f>SUM(G174:K174)</f>
        <v>7200</v>
      </c>
      <c r="G174" s="18">
        <v>600</v>
      </c>
      <c r="H174" s="18">
        <v>2300</v>
      </c>
      <c r="I174" s="18"/>
      <c r="J174" s="6">
        <v>1300</v>
      </c>
      <c r="K174" s="6">
        <v>3000</v>
      </c>
      <c r="L174" s="5"/>
      <c r="M174" s="10"/>
    </row>
    <row r="175" spans="1:13" ht="15.75">
      <c r="A175" s="7" t="s">
        <v>25</v>
      </c>
      <c r="B175" s="5">
        <f aca="true" t="shared" si="28" ref="B175:G175">SUM(B172:B174)</f>
        <v>97200</v>
      </c>
      <c r="C175" s="5">
        <f t="shared" si="28"/>
        <v>62000</v>
      </c>
      <c r="D175" s="5">
        <f t="shared" si="28"/>
        <v>12400</v>
      </c>
      <c r="E175" s="5">
        <f t="shared" si="28"/>
        <v>0</v>
      </c>
      <c r="F175" s="5">
        <f t="shared" si="28"/>
        <v>22800</v>
      </c>
      <c r="G175" s="17">
        <f t="shared" si="28"/>
        <v>2600</v>
      </c>
      <c r="H175" s="17">
        <f>SUM(H172:H174)</f>
        <v>7100</v>
      </c>
      <c r="I175" s="17"/>
      <c r="J175" s="8">
        <f>SUM(J172:J174)</f>
        <v>4100</v>
      </c>
      <c r="K175" s="8">
        <f>SUM(K172:K174)</f>
        <v>9000</v>
      </c>
      <c r="L175" s="5">
        <f>SUM(L172:L174)</f>
        <v>0</v>
      </c>
      <c r="M175" s="5">
        <f>SUM(M172:M174)</f>
        <v>0</v>
      </c>
    </row>
    <row r="176" spans="1:13" ht="15.75">
      <c r="A176" s="7" t="s">
        <v>39</v>
      </c>
      <c r="B176" s="5">
        <f aca="true" t="shared" si="29" ref="B176:M176">SUM(B175,B171,B167,B163)</f>
        <v>533000</v>
      </c>
      <c r="C176" s="5">
        <f t="shared" si="29"/>
        <v>240000</v>
      </c>
      <c r="D176" s="5">
        <f t="shared" si="29"/>
        <v>48000</v>
      </c>
      <c r="E176" s="5">
        <f t="shared" si="29"/>
        <v>15000</v>
      </c>
      <c r="F176" s="5">
        <f t="shared" si="29"/>
        <v>115000</v>
      </c>
      <c r="G176" s="17">
        <f t="shared" si="29"/>
        <v>22000</v>
      </c>
      <c r="H176" s="17">
        <f t="shared" si="29"/>
        <v>30200</v>
      </c>
      <c r="I176" s="17">
        <f t="shared" si="29"/>
        <v>1000</v>
      </c>
      <c r="J176" s="8">
        <f t="shared" si="29"/>
        <v>13600</v>
      </c>
      <c r="K176" s="8">
        <f t="shared" si="29"/>
        <v>48200</v>
      </c>
      <c r="L176" s="5">
        <f t="shared" si="29"/>
        <v>0</v>
      </c>
      <c r="M176" s="5">
        <f t="shared" si="29"/>
        <v>115000</v>
      </c>
    </row>
    <row r="177" spans="10:11" ht="12.75">
      <c r="J177" s="14"/>
      <c r="K177" s="15"/>
    </row>
    <row r="178" spans="1:10" ht="15">
      <c r="A178" s="143" t="s">
        <v>31</v>
      </c>
      <c r="B178" s="143"/>
      <c r="C178" s="143"/>
      <c r="D178" s="143"/>
      <c r="E178" s="143"/>
      <c r="F178" s="143"/>
      <c r="G178" s="143"/>
      <c r="H178" s="143"/>
      <c r="I178" s="143"/>
      <c r="J178" s="143"/>
    </row>
    <row r="179" ht="12.75"/>
    <row r="180" spans="1:10" ht="15">
      <c r="A180" s="143" t="s">
        <v>41</v>
      </c>
      <c r="B180" s="143"/>
      <c r="C180" s="143"/>
      <c r="D180" s="143"/>
      <c r="E180" s="143"/>
      <c r="F180" s="143"/>
      <c r="G180" s="143"/>
      <c r="H180" s="143"/>
      <c r="I180" s="143"/>
      <c r="J180" s="143"/>
    </row>
    <row r="181" ht="12.75"/>
    <row r="182" ht="12.75"/>
    <row r="183" ht="12.75"/>
    <row r="184" ht="12.75"/>
    <row r="185" ht="12.75"/>
    <row r="186" ht="12.75"/>
    <row r="187" spans="1:13" ht="12.75">
      <c r="A187" s="148" t="s">
        <v>40</v>
      </c>
      <c r="B187" s="148"/>
      <c r="C187" s="148"/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</row>
    <row r="188" spans="1:12" ht="16.5">
      <c r="A188" s="149" t="s">
        <v>32</v>
      </c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</row>
    <row r="189" spans="1:12" ht="16.5">
      <c r="A189" s="157" t="s">
        <v>33</v>
      </c>
      <c r="B189" s="157"/>
      <c r="C189" s="157"/>
      <c r="D189" s="157"/>
      <c r="E189" s="157"/>
      <c r="F189" s="157"/>
      <c r="G189" s="157"/>
      <c r="H189" s="157"/>
      <c r="I189" s="157"/>
      <c r="J189" s="157"/>
      <c r="K189" s="157"/>
      <c r="L189" s="157"/>
    </row>
    <row r="190" spans="1:13" ht="14.25">
      <c r="A190" s="150"/>
      <c r="B190" s="150"/>
      <c r="J190" s="151" t="s">
        <v>44</v>
      </c>
      <c r="K190" s="151"/>
      <c r="L190" s="151"/>
      <c r="M190" s="151"/>
    </row>
    <row r="191" spans="1:13" ht="14.25">
      <c r="A191" s="146" t="s">
        <v>0</v>
      </c>
      <c r="B191" s="144" t="s">
        <v>27</v>
      </c>
      <c r="C191" s="144" t="s">
        <v>1</v>
      </c>
      <c r="D191" s="147" t="s">
        <v>3</v>
      </c>
      <c r="E191" s="144" t="s">
        <v>4</v>
      </c>
      <c r="F191" s="144" t="s">
        <v>5</v>
      </c>
      <c r="G191" s="145" t="s">
        <v>2</v>
      </c>
      <c r="H191" s="145"/>
      <c r="I191" s="145"/>
      <c r="J191" s="145"/>
      <c r="K191" s="145"/>
      <c r="L191" s="147" t="s">
        <v>28</v>
      </c>
      <c r="M191" s="147" t="s">
        <v>29</v>
      </c>
    </row>
    <row r="192" spans="1:13" ht="81">
      <c r="A192" s="146"/>
      <c r="B192" s="144"/>
      <c r="C192" s="144"/>
      <c r="D192" s="147"/>
      <c r="E192" s="144"/>
      <c r="F192" s="144"/>
      <c r="G192" s="9" t="s">
        <v>6</v>
      </c>
      <c r="H192" s="9" t="s">
        <v>7</v>
      </c>
      <c r="I192" s="9" t="s">
        <v>37</v>
      </c>
      <c r="J192" s="9" t="s">
        <v>8</v>
      </c>
      <c r="K192" s="9" t="s">
        <v>9</v>
      </c>
      <c r="L192" s="147"/>
      <c r="M192" s="147"/>
    </row>
    <row r="193" spans="1:13" ht="15.75">
      <c r="A193" s="4" t="s">
        <v>10</v>
      </c>
      <c r="B193" s="5">
        <f>SUM(C193,D193,E193,F193,L193+M193)</f>
        <v>77220</v>
      </c>
      <c r="C193" s="5">
        <v>18600</v>
      </c>
      <c r="D193" s="5">
        <v>3720</v>
      </c>
      <c r="E193" s="5">
        <v>2000</v>
      </c>
      <c r="F193" s="5">
        <f>SUM(G193:K193)</f>
        <v>12900</v>
      </c>
      <c r="G193" s="18">
        <v>2000</v>
      </c>
      <c r="H193" s="18">
        <v>2000</v>
      </c>
      <c r="I193" s="18"/>
      <c r="J193" s="6">
        <v>2000</v>
      </c>
      <c r="K193" s="6">
        <v>6900</v>
      </c>
      <c r="L193" s="5"/>
      <c r="M193" s="5">
        <v>40000</v>
      </c>
    </row>
    <row r="194" spans="1:13" ht="15.75">
      <c r="A194" s="4" t="s">
        <v>11</v>
      </c>
      <c r="B194" s="5">
        <f>SUM(C194,D194,E194,F194,L194+M194)</f>
        <v>75980</v>
      </c>
      <c r="C194" s="5">
        <v>19650</v>
      </c>
      <c r="D194" s="5">
        <v>3930</v>
      </c>
      <c r="E194" s="5">
        <v>4000</v>
      </c>
      <c r="F194" s="5">
        <f>SUM(G194:K194)</f>
        <v>18400</v>
      </c>
      <c r="G194" s="18">
        <v>7700</v>
      </c>
      <c r="H194" s="18">
        <v>5300</v>
      </c>
      <c r="I194" s="18"/>
      <c r="J194" s="6">
        <v>1300</v>
      </c>
      <c r="K194" s="6">
        <v>4100</v>
      </c>
      <c r="L194" s="5"/>
      <c r="M194" s="5">
        <v>30000</v>
      </c>
    </row>
    <row r="195" spans="1:13" ht="15.75">
      <c r="A195" s="4" t="s">
        <v>12</v>
      </c>
      <c r="B195" s="5">
        <f>SUM(C195,D195,E195,F195,L195+M195)</f>
        <v>45900</v>
      </c>
      <c r="C195" s="5">
        <v>19750</v>
      </c>
      <c r="D195" s="5">
        <v>3950</v>
      </c>
      <c r="E195" s="5">
        <v>3000</v>
      </c>
      <c r="F195" s="5">
        <f>SUM(G195:K195)</f>
        <v>9200</v>
      </c>
      <c r="G195" s="18">
        <v>2700</v>
      </c>
      <c r="H195" s="18">
        <v>2000</v>
      </c>
      <c r="I195" s="18"/>
      <c r="J195" s="6">
        <v>1800</v>
      </c>
      <c r="K195" s="6">
        <v>2700</v>
      </c>
      <c r="L195" s="5"/>
      <c r="M195" s="5">
        <v>10000</v>
      </c>
    </row>
    <row r="196" spans="1:13" ht="15.75">
      <c r="A196" s="7" t="s">
        <v>13</v>
      </c>
      <c r="B196" s="5">
        <f aca="true" t="shared" si="30" ref="B196:H196">SUM(B193:B195)</f>
        <v>199100</v>
      </c>
      <c r="C196" s="5">
        <f t="shared" si="30"/>
        <v>58000</v>
      </c>
      <c r="D196" s="5">
        <f t="shared" si="30"/>
        <v>11600</v>
      </c>
      <c r="E196" s="5">
        <f t="shared" si="30"/>
        <v>9000</v>
      </c>
      <c r="F196" s="16">
        <f t="shared" si="30"/>
        <v>40500</v>
      </c>
      <c r="G196" s="17">
        <f t="shared" si="30"/>
        <v>12400</v>
      </c>
      <c r="H196" s="17">
        <f t="shared" si="30"/>
        <v>9300</v>
      </c>
      <c r="I196" s="17"/>
      <c r="J196" s="17">
        <f>SUM(J193:J195)</f>
        <v>5100</v>
      </c>
      <c r="K196" s="17">
        <f>SUM(K193:K195)</f>
        <v>13700</v>
      </c>
      <c r="L196" s="5">
        <f>SUM(L193:L195)</f>
        <v>0</v>
      </c>
      <c r="M196" s="5">
        <f>SUM(M193:M195)</f>
        <v>80000</v>
      </c>
    </row>
    <row r="197" spans="1:13" ht="15.75">
      <c r="A197" s="4" t="s">
        <v>14</v>
      </c>
      <c r="B197" s="5">
        <f>SUM(C197,D197,E197,F197,L197,M197)</f>
        <v>34360</v>
      </c>
      <c r="C197" s="5">
        <v>19300</v>
      </c>
      <c r="D197" s="5">
        <v>3860</v>
      </c>
      <c r="E197" s="5">
        <v>2000</v>
      </c>
      <c r="F197" s="5">
        <f>SUM(G197:K197)</f>
        <v>9200</v>
      </c>
      <c r="G197" s="18">
        <v>1000</v>
      </c>
      <c r="H197" s="18">
        <v>2100</v>
      </c>
      <c r="I197" s="18">
        <v>1000</v>
      </c>
      <c r="J197" s="6">
        <v>1400</v>
      </c>
      <c r="K197" s="6">
        <v>3700</v>
      </c>
      <c r="L197" s="5"/>
      <c r="M197" s="5">
        <v>0</v>
      </c>
    </row>
    <row r="198" spans="1:13" ht="15.75">
      <c r="A198" s="4" t="s">
        <v>15</v>
      </c>
      <c r="B198" s="5">
        <f>SUM(C198,D198,E198,F198,L198,M198)</f>
        <v>59660</v>
      </c>
      <c r="C198" s="5">
        <v>19300</v>
      </c>
      <c r="D198" s="5">
        <v>3860</v>
      </c>
      <c r="E198" s="5">
        <v>2000</v>
      </c>
      <c r="F198" s="5">
        <f>SUM(G198:K198)</f>
        <v>9500</v>
      </c>
      <c r="G198" s="18">
        <v>1000</v>
      </c>
      <c r="H198" s="18">
        <v>2200</v>
      </c>
      <c r="I198" s="18"/>
      <c r="J198" s="6">
        <v>0</v>
      </c>
      <c r="K198" s="6">
        <v>6300</v>
      </c>
      <c r="L198" s="5"/>
      <c r="M198" s="6">
        <v>25000</v>
      </c>
    </row>
    <row r="199" spans="1:13" ht="15.75">
      <c r="A199" s="4" t="s">
        <v>16</v>
      </c>
      <c r="B199" s="5">
        <f>SUM(C199,D199,E199,F199,L199,M199)</f>
        <v>32880</v>
      </c>
      <c r="C199" s="5">
        <v>19400</v>
      </c>
      <c r="D199" s="5">
        <v>3880</v>
      </c>
      <c r="E199" s="5">
        <v>2000</v>
      </c>
      <c r="F199" s="5">
        <f>SUM(G199:K199)</f>
        <v>5600</v>
      </c>
      <c r="G199" s="18">
        <v>1000</v>
      </c>
      <c r="H199" s="18">
        <v>2100</v>
      </c>
      <c r="I199" s="18"/>
      <c r="J199" s="6">
        <v>0</v>
      </c>
      <c r="K199" s="6">
        <v>2500</v>
      </c>
      <c r="L199" s="5"/>
      <c r="M199" s="6">
        <v>2000</v>
      </c>
    </row>
    <row r="200" spans="1:13" ht="15.75">
      <c r="A200" s="7" t="s">
        <v>17</v>
      </c>
      <c r="B200" s="5">
        <f aca="true" t="shared" si="31" ref="B200:M200">SUM(B197:B199)</f>
        <v>126900</v>
      </c>
      <c r="C200" s="5">
        <f t="shared" si="31"/>
        <v>58000</v>
      </c>
      <c r="D200" s="5">
        <f t="shared" si="31"/>
        <v>11600</v>
      </c>
      <c r="E200" s="5">
        <f t="shared" si="31"/>
        <v>6000</v>
      </c>
      <c r="F200" s="5">
        <f t="shared" si="31"/>
        <v>24300</v>
      </c>
      <c r="G200" s="17">
        <f t="shared" si="31"/>
        <v>3000</v>
      </c>
      <c r="H200" s="17">
        <f t="shared" si="31"/>
        <v>6400</v>
      </c>
      <c r="I200" s="17">
        <f t="shared" si="31"/>
        <v>1000</v>
      </c>
      <c r="J200" s="8">
        <f t="shared" si="31"/>
        <v>1400</v>
      </c>
      <c r="K200" s="8">
        <f t="shared" si="31"/>
        <v>12500</v>
      </c>
      <c r="L200" s="5">
        <f t="shared" si="31"/>
        <v>0</v>
      </c>
      <c r="M200" s="5">
        <f t="shared" si="31"/>
        <v>27000</v>
      </c>
    </row>
    <row r="201" spans="1:13" ht="15.75">
      <c r="A201" s="4" t="s">
        <v>18</v>
      </c>
      <c r="B201" s="5">
        <f>SUM(C201,D201,E201,F201,L201,M201)</f>
        <v>45000</v>
      </c>
      <c r="C201" s="5">
        <v>21000</v>
      </c>
      <c r="D201" s="5">
        <f>C201*0.2</f>
        <v>4200</v>
      </c>
      <c r="E201" s="5"/>
      <c r="F201" s="5">
        <f>SUM(G201:K201)</f>
        <v>11800</v>
      </c>
      <c r="G201" s="18">
        <v>2000</v>
      </c>
      <c r="H201" s="18">
        <v>2500</v>
      </c>
      <c r="I201" s="18"/>
      <c r="J201" s="6">
        <v>1000</v>
      </c>
      <c r="K201" s="6">
        <v>6300</v>
      </c>
      <c r="L201" s="5"/>
      <c r="M201" s="6">
        <v>8000</v>
      </c>
    </row>
    <row r="202" spans="1:13" ht="15.75">
      <c r="A202" s="4" t="s">
        <v>19</v>
      </c>
      <c r="B202" s="5">
        <f>SUM(C202,D202,E202,F202,L202,M202)</f>
        <v>38600</v>
      </c>
      <c r="C202" s="5">
        <v>21000</v>
      </c>
      <c r="D202" s="5">
        <f>C202*0.2</f>
        <v>4200</v>
      </c>
      <c r="E202" s="5"/>
      <c r="F202" s="5">
        <f>SUM(G202:K202)</f>
        <v>13400</v>
      </c>
      <c r="G202" s="18">
        <v>1000</v>
      </c>
      <c r="H202" s="22">
        <v>1560</v>
      </c>
      <c r="I202" s="22">
        <v>940</v>
      </c>
      <c r="J202" s="13">
        <v>2200</v>
      </c>
      <c r="K202" s="23">
        <v>7700</v>
      </c>
      <c r="L202" s="5"/>
      <c r="M202" s="10"/>
    </row>
    <row r="203" spans="1:13" ht="15.75">
      <c r="A203" s="4" t="s">
        <v>20</v>
      </c>
      <c r="B203" s="5">
        <f>SUM(C203,D203,E203,F203,L203,M203)</f>
        <v>31400</v>
      </c>
      <c r="C203" s="5">
        <v>20000</v>
      </c>
      <c r="D203" s="5">
        <f>C203*0.2</f>
        <v>4000</v>
      </c>
      <c r="E203" s="5"/>
      <c r="F203" s="5">
        <f>SUM(G203:K203)</f>
        <v>7400</v>
      </c>
      <c r="G203" s="18">
        <v>1000</v>
      </c>
      <c r="H203" s="18">
        <v>2400</v>
      </c>
      <c r="I203" s="18"/>
      <c r="J203" s="6">
        <v>1000</v>
      </c>
      <c r="K203" s="6">
        <v>3000</v>
      </c>
      <c r="L203" s="5"/>
      <c r="M203" s="10"/>
    </row>
    <row r="204" spans="1:13" ht="15.75">
      <c r="A204" s="7" t="s">
        <v>21</v>
      </c>
      <c r="B204" s="5">
        <f aca="true" t="shared" si="32" ref="B204:M204">SUM(B201:B203)</f>
        <v>115000</v>
      </c>
      <c r="C204" s="5">
        <f t="shared" si="32"/>
        <v>62000</v>
      </c>
      <c r="D204" s="5">
        <f t="shared" si="32"/>
        <v>12400</v>
      </c>
      <c r="E204" s="5">
        <f t="shared" si="32"/>
        <v>0</v>
      </c>
      <c r="F204" s="5">
        <f t="shared" si="32"/>
        <v>32600</v>
      </c>
      <c r="G204" s="17">
        <f t="shared" si="32"/>
        <v>4000</v>
      </c>
      <c r="H204" s="17">
        <f t="shared" si="32"/>
        <v>6460</v>
      </c>
      <c r="I204" s="17">
        <f t="shared" si="32"/>
        <v>940</v>
      </c>
      <c r="J204" s="8">
        <f t="shared" si="32"/>
        <v>4200</v>
      </c>
      <c r="K204" s="8">
        <f t="shared" si="32"/>
        <v>17000</v>
      </c>
      <c r="L204" s="5">
        <f t="shared" si="32"/>
        <v>0</v>
      </c>
      <c r="M204" s="5">
        <f t="shared" si="32"/>
        <v>8000</v>
      </c>
    </row>
    <row r="205" spans="1:13" ht="15.75">
      <c r="A205" s="4" t="s">
        <v>22</v>
      </c>
      <c r="B205" s="5">
        <f>SUM(C205,D205,E205,F205,L205+M205)</f>
        <v>31600</v>
      </c>
      <c r="C205" s="5">
        <v>21000</v>
      </c>
      <c r="D205" s="5">
        <f>C205*0.2</f>
        <v>4200</v>
      </c>
      <c r="E205" s="5"/>
      <c r="F205" s="5">
        <f>SUM(G205:K205)</f>
        <v>6400</v>
      </c>
      <c r="G205" s="18">
        <v>1000</v>
      </c>
      <c r="H205" s="18">
        <v>2400</v>
      </c>
      <c r="I205" s="18"/>
      <c r="J205" s="13">
        <v>1000</v>
      </c>
      <c r="K205" s="23">
        <v>2000</v>
      </c>
      <c r="L205" s="5"/>
      <c r="M205" s="10"/>
    </row>
    <row r="206" spans="1:13" ht="15.75">
      <c r="A206" s="4" t="s">
        <v>23</v>
      </c>
      <c r="B206" s="5">
        <f>SUM(C206,D206,E206,F206,L206+M206)</f>
        <v>31600</v>
      </c>
      <c r="C206" s="5">
        <v>21000</v>
      </c>
      <c r="D206" s="5">
        <f>C206*0.2</f>
        <v>4200</v>
      </c>
      <c r="E206" s="5"/>
      <c r="F206" s="5">
        <f>SUM(G206:K206)</f>
        <v>6400</v>
      </c>
      <c r="G206" s="18">
        <v>1000</v>
      </c>
      <c r="H206" s="18">
        <v>2400</v>
      </c>
      <c r="I206" s="18"/>
      <c r="J206" s="13">
        <v>1000</v>
      </c>
      <c r="K206" s="23">
        <v>2000</v>
      </c>
      <c r="L206" s="5"/>
      <c r="M206" s="10"/>
    </row>
    <row r="207" spans="1:13" ht="15.75">
      <c r="A207" s="4" t="s">
        <v>24</v>
      </c>
      <c r="B207" s="5">
        <f>SUM(C207,D207,E207,F207,L207+M207)</f>
        <v>28800</v>
      </c>
      <c r="C207" s="5">
        <v>20000</v>
      </c>
      <c r="D207" s="5">
        <f>C207*0.2</f>
        <v>4000</v>
      </c>
      <c r="E207" s="5"/>
      <c r="F207" s="5">
        <f>SUM(G207:K207)</f>
        <v>4800</v>
      </c>
      <c r="G207" s="18">
        <v>600</v>
      </c>
      <c r="H207" s="18">
        <v>2300</v>
      </c>
      <c r="I207" s="18"/>
      <c r="J207" s="13">
        <v>900</v>
      </c>
      <c r="K207" s="23">
        <v>1000</v>
      </c>
      <c r="L207" s="5"/>
      <c r="M207" s="10"/>
    </row>
    <row r="208" spans="1:13" ht="15.75">
      <c r="A208" s="7" t="s">
        <v>25</v>
      </c>
      <c r="B208" s="5">
        <f aca="true" t="shared" si="33" ref="B208:H208">SUM(B205:B207)</f>
        <v>92000</v>
      </c>
      <c r="C208" s="5">
        <f t="shared" si="33"/>
        <v>62000</v>
      </c>
      <c r="D208" s="5">
        <f t="shared" si="33"/>
        <v>12400</v>
      </c>
      <c r="E208" s="5">
        <f t="shared" si="33"/>
        <v>0</v>
      </c>
      <c r="F208" s="5">
        <f t="shared" si="33"/>
        <v>17600</v>
      </c>
      <c r="G208" s="17">
        <f t="shared" si="33"/>
        <v>2600</v>
      </c>
      <c r="H208" s="17">
        <f t="shared" si="33"/>
        <v>7100</v>
      </c>
      <c r="I208" s="17"/>
      <c r="J208" s="8">
        <f>SUM(J205:J207)</f>
        <v>2900</v>
      </c>
      <c r="K208" s="8">
        <f>SUM(K205:K207)</f>
        <v>5000</v>
      </c>
      <c r="L208" s="5">
        <f>SUM(L205:L207)</f>
        <v>0</v>
      </c>
      <c r="M208" s="5">
        <f>SUM(M205:M207)</f>
        <v>0</v>
      </c>
    </row>
    <row r="209" spans="1:13" ht="15.75">
      <c r="A209" s="7" t="s">
        <v>39</v>
      </c>
      <c r="B209" s="5">
        <f aca="true" t="shared" si="34" ref="B209:M209">SUM(B208,B204,B200,B196)</f>
        <v>533000</v>
      </c>
      <c r="C209" s="5">
        <f t="shared" si="34"/>
        <v>240000</v>
      </c>
      <c r="D209" s="5">
        <f t="shared" si="34"/>
        <v>48000</v>
      </c>
      <c r="E209" s="5">
        <f t="shared" si="34"/>
        <v>15000</v>
      </c>
      <c r="F209" s="5">
        <f t="shared" si="34"/>
        <v>115000</v>
      </c>
      <c r="G209" s="17">
        <f t="shared" si="34"/>
        <v>22000</v>
      </c>
      <c r="H209" s="17">
        <f t="shared" si="34"/>
        <v>29260</v>
      </c>
      <c r="I209" s="17">
        <f t="shared" si="34"/>
        <v>1940</v>
      </c>
      <c r="J209" s="8">
        <f t="shared" si="34"/>
        <v>13600</v>
      </c>
      <c r="K209" s="8">
        <f t="shared" si="34"/>
        <v>48200</v>
      </c>
      <c r="L209" s="5">
        <f t="shared" si="34"/>
        <v>0</v>
      </c>
      <c r="M209" s="5">
        <f t="shared" si="34"/>
        <v>115000</v>
      </c>
    </row>
    <row r="210" spans="10:11" ht="12.75">
      <c r="J210" s="14"/>
      <c r="K210" s="15"/>
    </row>
    <row r="211" spans="1:10" ht="15">
      <c r="A211" s="143" t="s">
        <v>31</v>
      </c>
      <c r="B211" s="143"/>
      <c r="C211" s="143"/>
      <c r="D211" s="143"/>
      <c r="E211" s="143"/>
      <c r="F211" s="143"/>
      <c r="G211" s="143"/>
      <c r="H211" s="143"/>
      <c r="I211" s="143"/>
      <c r="J211" s="143"/>
    </row>
    <row r="212" ht="12.75"/>
    <row r="213" spans="1:10" ht="15">
      <c r="A213" s="143" t="s">
        <v>41</v>
      </c>
      <c r="B213" s="143"/>
      <c r="C213" s="143"/>
      <c r="D213" s="143"/>
      <c r="E213" s="143"/>
      <c r="F213" s="143"/>
      <c r="G213" s="143"/>
      <c r="H213" s="143"/>
      <c r="I213" s="143"/>
      <c r="J213" s="143"/>
    </row>
    <row r="214" spans="1:10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</row>
    <row r="215" spans="1:10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</row>
    <row r="216" spans="1:10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</row>
    <row r="217" spans="1:10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</row>
    <row r="218" spans="1:10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</row>
    <row r="219" spans="1:13" ht="12.75">
      <c r="A219" s="148" t="s">
        <v>40</v>
      </c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</row>
    <row r="220" spans="1:12" ht="14.25" customHeight="1">
      <c r="A220" s="149" t="s">
        <v>32</v>
      </c>
      <c r="B220" s="149"/>
      <c r="C220" s="149"/>
      <c r="D220" s="149"/>
      <c r="E220" s="149"/>
      <c r="F220" s="149"/>
      <c r="G220" s="149"/>
      <c r="H220" s="149"/>
      <c r="I220" s="149"/>
      <c r="J220" s="149"/>
      <c r="K220" s="149"/>
      <c r="L220" s="149"/>
    </row>
    <row r="221" spans="1:12" ht="15.75" customHeight="1">
      <c r="A221" s="149" t="s">
        <v>33</v>
      </c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</row>
    <row r="222" spans="1:13" ht="14.25">
      <c r="A222" s="150" t="s">
        <v>51</v>
      </c>
      <c r="B222" s="150"/>
      <c r="J222" s="151" t="s">
        <v>50</v>
      </c>
      <c r="K222" s="151"/>
      <c r="L222" s="151"/>
      <c r="M222" s="151"/>
    </row>
    <row r="223" spans="1:13" ht="14.25">
      <c r="A223" s="146" t="s">
        <v>0</v>
      </c>
      <c r="B223" s="144" t="s">
        <v>27</v>
      </c>
      <c r="C223" s="144" t="s">
        <v>1</v>
      </c>
      <c r="D223" s="147" t="s">
        <v>3</v>
      </c>
      <c r="E223" s="144" t="s">
        <v>4</v>
      </c>
      <c r="F223" s="144" t="s">
        <v>5</v>
      </c>
      <c r="G223" s="145" t="s">
        <v>2</v>
      </c>
      <c r="H223" s="145"/>
      <c r="I223" s="145"/>
      <c r="J223" s="145"/>
      <c r="K223" s="145"/>
      <c r="L223" s="147" t="s">
        <v>28</v>
      </c>
      <c r="M223" s="147" t="s">
        <v>29</v>
      </c>
    </row>
    <row r="224" spans="1:13" ht="81">
      <c r="A224" s="146"/>
      <c r="B224" s="144"/>
      <c r="C224" s="144"/>
      <c r="D224" s="147"/>
      <c r="E224" s="144"/>
      <c r="F224" s="144"/>
      <c r="G224" s="9" t="s">
        <v>6</v>
      </c>
      <c r="H224" s="9" t="s">
        <v>7</v>
      </c>
      <c r="I224" s="9" t="s">
        <v>37</v>
      </c>
      <c r="J224" s="9" t="s">
        <v>8</v>
      </c>
      <c r="K224" s="9" t="s">
        <v>9</v>
      </c>
      <c r="L224" s="147"/>
      <c r="M224" s="147"/>
    </row>
    <row r="225" spans="1:13" ht="15.75">
      <c r="A225" s="4" t="s">
        <v>10</v>
      </c>
      <c r="B225" s="5">
        <f>SUM(C225,D225,E225,F225,L225+M225)</f>
        <v>77220</v>
      </c>
      <c r="C225" s="5">
        <v>18600</v>
      </c>
      <c r="D225" s="5">
        <v>3720</v>
      </c>
      <c r="E225" s="5">
        <v>2000</v>
      </c>
      <c r="F225" s="5">
        <f>SUM(G225:K225)</f>
        <v>12900</v>
      </c>
      <c r="G225" s="18">
        <v>2000</v>
      </c>
      <c r="H225" s="18">
        <v>2000</v>
      </c>
      <c r="I225" s="18"/>
      <c r="J225" s="6">
        <v>2000</v>
      </c>
      <c r="K225" s="6">
        <v>6900</v>
      </c>
      <c r="L225" s="5"/>
      <c r="M225" s="5">
        <v>40000</v>
      </c>
    </row>
    <row r="226" spans="1:13" ht="15.75">
      <c r="A226" s="4" t="s">
        <v>11</v>
      </c>
      <c r="B226" s="5">
        <f>SUM(C226,D226,E226,F226,L226+M226)</f>
        <v>75980</v>
      </c>
      <c r="C226" s="5">
        <v>19650</v>
      </c>
      <c r="D226" s="5">
        <v>3930</v>
      </c>
      <c r="E226" s="5">
        <v>4000</v>
      </c>
      <c r="F226" s="5">
        <f>SUM(G226:K226)</f>
        <v>18400</v>
      </c>
      <c r="G226" s="18">
        <v>7700</v>
      </c>
      <c r="H226" s="18">
        <v>5300</v>
      </c>
      <c r="I226" s="18"/>
      <c r="J226" s="6">
        <v>1300</v>
      </c>
      <c r="K226" s="6">
        <v>4100</v>
      </c>
      <c r="L226" s="5"/>
      <c r="M226" s="5">
        <v>30000</v>
      </c>
    </row>
    <row r="227" spans="1:13" ht="15.75">
      <c r="A227" s="4" t="s">
        <v>12</v>
      </c>
      <c r="B227" s="5">
        <f>SUM(C227,D227,E227,F227,L227+M227)</f>
        <v>45900</v>
      </c>
      <c r="C227" s="5">
        <v>19750</v>
      </c>
      <c r="D227" s="5">
        <v>3950</v>
      </c>
      <c r="E227" s="5">
        <v>3000</v>
      </c>
      <c r="F227" s="5">
        <f>SUM(G227:K227)</f>
        <v>9200</v>
      </c>
      <c r="G227" s="18">
        <v>2700</v>
      </c>
      <c r="H227" s="18">
        <v>2000</v>
      </c>
      <c r="I227" s="18"/>
      <c r="J227" s="6">
        <v>1800</v>
      </c>
      <c r="K227" s="6">
        <v>2700</v>
      </c>
      <c r="L227" s="5"/>
      <c r="M227" s="5">
        <v>10000</v>
      </c>
    </row>
    <row r="228" spans="1:13" ht="15.75">
      <c r="A228" s="7" t="s">
        <v>13</v>
      </c>
      <c r="B228" s="5">
        <f aca="true" t="shared" si="35" ref="B228:H228">SUM(B225:B227)</f>
        <v>199100</v>
      </c>
      <c r="C228" s="5">
        <f t="shared" si="35"/>
        <v>58000</v>
      </c>
      <c r="D228" s="5">
        <f t="shared" si="35"/>
        <v>11600</v>
      </c>
      <c r="E228" s="5">
        <f t="shared" si="35"/>
        <v>9000</v>
      </c>
      <c r="F228" s="16">
        <f t="shared" si="35"/>
        <v>40500</v>
      </c>
      <c r="G228" s="17">
        <f t="shared" si="35"/>
        <v>12400</v>
      </c>
      <c r="H228" s="17">
        <f t="shared" si="35"/>
        <v>9300</v>
      </c>
      <c r="I228" s="17"/>
      <c r="J228" s="17">
        <f>SUM(J225:J227)</f>
        <v>5100</v>
      </c>
      <c r="K228" s="17">
        <f>SUM(K225:K227)</f>
        <v>13700</v>
      </c>
      <c r="L228" s="5">
        <f>SUM(L225:L227)</f>
        <v>0</v>
      </c>
      <c r="M228" s="5">
        <f>SUM(M225:M227)</f>
        <v>80000</v>
      </c>
    </row>
    <row r="229" spans="1:13" ht="15.75">
      <c r="A229" s="4" t="s">
        <v>14</v>
      </c>
      <c r="B229" s="5">
        <f>SUM(C229,D229,E229,F229,L229,M229)</f>
        <v>34360</v>
      </c>
      <c r="C229" s="5">
        <v>19300</v>
      </c>
      <c r="D229" s="5">
        <v>3860</v>
      </c>
      <c r="E229" s="5">
        <v>2000</v>
      </c>
      <c r="F229" s="5">
        <f>SUM(G229:K229)</f>
        <v>9200</v>
      </c>
      <c r="G229" s="18">
        <v>1000</v>
      </c>
      <c r="H229" s="18">
        <v>2100</v>
      </c>
      <c r="I229" s="18">
        <v>1000</v>
      </c>
      <c r="J229" s="6">
        <v>1400</v>
      </c>
      <c r="K229" s="6">
        <v>3700</v>
      </c>
      <c r="L229" s="5"/>
      <c r="M229" s="5">
        <v>0</v>
      </c>
    </row>
    <row r="230" spans="1:13" ht="15.75">
      <c r="A230" s="4" t="s">
        <v>15</v>
      </c>
      <c r="B230" s="5">
        <f>SUM(C230,D230,E230,F230,L230,M230)</f>
        <v>59660</v>
      </c>
      <c r="C230" s="5">
        <v>19300</v>
      </c>
      <c r="D230" s="5">
        <v>3860</v>
      </c>
      <c r="E230" s="5">
        <v>2000</v>
      </c>
      <c r="F230" s="5">
        <f>SUM(G230:K230)</f>
        <v>9500</v>
      </c>
      <c r="G230" s="18">
        <v>1000</v>
      </c>
      <c r="H230" s="18">
        <v>2200</v>
      </c>
      <c r="I230" s="18"/>
      <c r="J230" s="6">
        <v>0</v>
      </c>
      <c r="K230" s="6">
        <v>6300</v>
      </c>
      <c r="L230" s="5"/>
      <c r="M230" s="6">
        <v>25000</v>
      </c>
    </row>
    <row r="231" spans="1:13" ht="15.75">
      <c r="A231" s="4" t="s">
        <v>16</v>
      </c>
      <c r="B231" s="5">
        <f>SUM(C231,D231,E231,F231,L231,M231)</f>
        <v>32880</v>
      </c>
      <c r="C231" s="5">
        <v>19400</v>
      </c>
      <c r="D231" s="5">
        <v>3880</v>
      </c>
      <c r="E231" s="5">
        <v>2000</v>
      </c>
      <c r="F231" s="5">
        <f>SUM(G231:K231)</f>
        <v>5600</v>
      </c>
      <c r="G231" s="18">
        <v>1000</v>
      </c>
      <c r="H231" s="18">
        <v>2100</v>
      </c>
      <c r="I231" s="18"/>
      <c r="J231" s="6">
        <v>0</v>
      </c>
      <c r="K231" s="6">
        <v>2500</v>
      </c>
      <c r="L231" s="5"/>
      <c r="M231" s="6">
        <v>2000</v>
      </c>
    </row>
    <row r="232" spans="1:13" ht="15.75">
      <c r="A232" s="7" t="s">
        <v>17</v>
      </c>
      <c r="B232" s="5">
        <f aca="true" t="shared" si="36" ref="B232:M232">SUM(B229:B231)</f>
        <v>126900</v>
      </c>
      <c r="C232" s="5">
        <f t="shared" si="36"/>
        <v>58000</v>
      </c>
      <c r="D232" s="5">
        <f t="shared" si="36"/>
        <v>11600</v>
      </c>
      <c r="E232" s="5">
        <f t="shared" si="36"/>
        <v>6000</v>
      </c>
      <c r="F232" s="5">
        <f t="shared" si="36"/>
        <v>24300</v>
      </c>
      <c r="G232" s="17">
        <f t="shared" si="36"/>
        <v>3000</v>
      </c>
      <c r="H232" s="17">
        <f t="shared" si="36"/>
        <v>6400</v>
      </c>
      <c r="I232" s="17">
        <f t="shared" si="36"/>
        <v>1000</v>
      </c>
      <c r="J232" s="8">
        <f t="shared" si="36"/>
        <v>1400</v>
      </c>
      <c r="K232" s="8">
        <f t="shared" si="36"/>
        <v>12500</v>
      </c>
      <c r="L232" s="5">
        <f t="shared" si="36"/>
        <v>0</v>
      </c>
      <c r="M232" s="5">
        <f t="shared" si="36"/>
        <v>27000</v>
      </c>
    </row>
    <row r="233" spans="1:13" ht="15.75">
      <c r="A233" s="4" t="s">
        <v>18</v>
      </c>
      <c r="B233" s="5">
        <f>SUM(C233,D233,E233,F233,L233,M233)</f>
        <v>45000</v>
      </c>
      <c r="C233" s="5">
        <v>21000</v>
      </c>
      <c r="D233" s="5">
        <f>C233*0.2</f>
        <v>4200</v>
      </c>
      <c r="E233" s="5"/>
      <c r="F233" s="5">
        <f>SUM(G233:K233)</f>
        <v>11800</v>
      </c>
      <c r="G233" s="18">
        <v>2000</v>
      </c>
      <c r="H233" s="18">
        <v>2500</v>
      </c>
      <c r="I233" s="18"/>
      <c r="J233" s="6">
        <v>1000</v>
      </c>
      <c r="K233" s="6">
        <v>6300</v>
      </c>
      <c r="L233" s="5"/>
      <c r="M233" s="6">
        <v>8000</v>
      </c>
    </row>
    <row r="234" spans="1:13" ht="15.75">
      <c r="A234" s="4" t="s">
        <v>19</v>
      </c>
      <c r="B234" s="5">
        <f>SUM(C234,D234,E234,F234,L234,M234)</f>
        <v>38600</v>
      </c>
      <c r="C234" s="5">
        <v>21000</v>
      </c>
      <c r="D234" s="5">
        <f>C234*0.2</f>
        <v>4200</v>
      </c>
      <c r="E234" s="5"/>
      <c r="F234" s="5">
        <f>SUM(G234:K234)</f>
        <v>13400</v>
      </c>
      <c r="G234" s="18">
        <v>1000</v>
      </c>
      <c r="H234" s="18">
        <v>1560</v>
      </c>
      <c r="I234" s="18">
        <v>940</v>
      </c>
      <c r="J234" s="6">
        <v>2200</v>
      </c>
      <c r="K234" s="6">
        <v>7700</v>
      </c>
      <c r="L234" s="5"/>
      <c r="M234" s="10"/>
    </row>
    <row r="235" spans="1:13" ht="15.75">
      <c r="A235" s="4" t="s">
        <v>20</v>
      </c>
      <c r="B235" s="5">
        <f>SUM(C235,D235,E235,F235,L235,M235)</f>
        <v>31400</v>
      </c>
      <c r="C235" s="5">
        <v>20000</v>
      </c>
      <c r="D235" s="5">
        <f>C235*0.2</f>
        <v>4000</v>
      </c>
      <c r="E235" s="5"/>
      <c r="F235" s="5">
        <f>SUM(G235:K235)</f>
        <v>7400</v>
      </c>
      <c r="G235" s="18">
        <v>1000</v>
      </c>
      <c r="H235" s="18">
        <v>2400</v>
      </c>
      <c r="I235" s="18"/>
      <c r="J235" s="6">
        <v>1000</v>
      </c>
      <c r="K235" s="6">
        <v>3000</v>
      </c>
      <c r="L235" s="5"/>
      <c r="M235" s="10"/>
    </row>
    <row r="236" spans="1:13" ht="15.75">
      <c r="A236" s="7" t="s">
        <v>21</v>
      </c>
      <c r="B236" s="5">
        <f aca="true" t="shared" si="37" ref="B236:M236">SUM(B233:B235)</f>
        <v>115000</v>
      </c>
      <c r="C236" s="5">
        <f t="shared" si="37"/>
        <v>62000</v>
      </c>
      <c r="D236" s="5">
        <f t="shared" si="37"/>
        <v>12400</v>
      </c>
      <c r="E236" s="5">
        <f t="shared" si="37"/>
        <v>0</v>
      </c>
      <c r="F236" s="5">
        <f t="shared" si="37"/>
        <v>32600</v>
      </c>
      <c r="G236" s="17">
        <f t="shared" si="37"/>
        <v>4000</v>
      </c>
      <c r="H236" s="17">
        <f t="shared" si="37"/>
        <v>6460</v>
      </c>
      <c r="I236" s="17">
        <f t="shared" si="37"/>
        <v>940</v>
      </c>
      <c r="J236" s="8">
        <f t="shared" si="37"/>
        <v>4200</v>
      </c>
      <c r="K236" s="8">
        <f t="shared" si="37"/>
        <v>17000</v>
      </c>
      <c r="L236" s="5">
        <f t="shared" si="37"/>
        <v>0</v>
      </c>
      <c r="M236" s="5">
        <f t="shared" si="37"/>
        <v>8000</v>
      </c>
    </row>
    <row r="237" spans="1:13" ht="15.75">
      <c r="A237" s="4" t="s">
        <v>22</v>
      </c>
      <c r="B237" s="5">
        <f>SUM(C237,D237,E237,F237,L237+M237)</f>
        <v>43700</v>
      </c>
      <c r="C237" s="5">
        <v>21000</v>
      </c>
      <c r="D237" s="5">
        <f>C237*0.2</f>
        <v>4200</v>
      </c>
      <c r="E237" s="30">
        <v>1000</v>
      </c>
      <c r="F237" s="5">
        <f>SUM(G237:K237)</f>
        <v>10900</v>
      </c>
      <c r="G237" s="31">
        <v>2000</v>
      </c>
      <c r="H237" s="18">
        <v>2400</v>
      </c>
      <c r="I237" s="18"/>
      <c r="J237" s="13">
        <v>2500</v>
      </c>
      <c r="K237" s="13">
        <v>4000</v>
      </c>
      <c r="L237" s="30">
        <v>3600</v>
      </c>
      <c r="M237" s="13">
        <v>3000</v>
      </c>
    </row>
    <row r="238" spans="1:13" ht="15.75">
      <c r="A238" s="4" t="s">
        <v>23</v>
      </c>
      <c r="B238" s="5">
        <f>SUM(C238,D238,E238,F238,L238+M238)</f>
        <v>43300</v>
      </c>
      <c r="C238" s="5">
        <v>21000</v>
      </c>
      <c r="D238" s="5">
        <f>C238*0.2</f>
        <v>4200</v>
      </c>
      <c r="E238" s="30">
        <v>1000</v>
      </c>
      <c r="F238" s="5">
        <f>SUM(G238:K238)</f>
        <v>9500</v>
      </c>
      <c r="G238" s="31">
        <v>1100</v>
      </c>
      <c r="H238" s="18">
        <v>2400</v>
      </c>
      <c r="I238" s="18"/>
      <c r="J238" s="13">
        <v>2000</v>
      </c>
      <c r="K238" s="13">
        <v>4000</v>
      </c>
      <c r="L238" s="30">
        <v>3600</v>
      </c>
      <c r="M238" s="13">
        <v>4000</v>
      </c>
    </row>
    <row r="239" spans="1:13" ht="15.75">
      <c r="A239" s="4" t="s">
        <v>24</v>
      </c>
      <c r="B239" s="5">
        <f>SUM(C239,D239,E239,F239,L239+M239)</f>
        <v>35700</v>
      </c>
      <c r="C239" s="5">
        <v>20000</v>
      </c>
      <c r="D239" s="5">
        <f>C239*0.2</f>
        <v>4000</v>
      </c>
      <c r="E239" s="30">
        <v>1000</v>
      </c>
      <c r="F239" s="5">
        <f>SUM(G239:K239)</f>
        <v>7200</v>
      </c>
      <c r="G239" s="31">
        <v>1000</v>
      </c>
      <c r="H239" s="18">
        <v>2300</v>
      </c>
      <c r="I239" s="18"/>
      <c r="J239" s="13">
        <v>900</v>
      </c>
      <c r="K239" s="13">
        <v>3000</v>
      </c>
      <c r="L239" s="30">
        <v>3500</v>
      </c>
      <c r="M239" s="13"/>
    </row>
    <row r="240" spans="1:13" ht="15.75">
      <c r="A240" s="7" t="s">
        <v>25</v>
      </c>
      <c r="B240" s="5">
        <f aca="true" t="shared" si="38" ref="B240:H240">SUM(B237:B239)</f>
        <v>122700</v>
      </c>
      <c r="C240" s="5">
        <f t="shared" si="38"/>
        <v>62000</v>
      </c>
      <c r="D240" s="5">
        <f t="shared" si="38"/>
        <v>12400</v>
      </c>
      <c r="E240" s="5">
        <f t="shared" si="38"/>
        <v>3000</v>
      </c>
      <c r="F240" s="5">
        <f t="shared" si="38"/>
        <v>27600</v>
      </c>
      <c r="G240" s="17">
        <f t="shared" si="38"/>
        <v>4100</v>
      </c>
      <c r="H240" s="17">
        <f t="shared" si="38"/>
        <v>7100</v>
      </c>
      <c r="I240" s="17"/>
      <c r="J240" s="8">
        <f>SUM(J237:J239)</f>
        <v>5400</v>
      </c>
      <c r="K240" s="8">
        <f>SUM(K237:K239)</f>
        <v>11000</v>
      </c>
      <c r="L240" s="5">
        <f>SUM(L237:L239)</f>
        <v>10700</v>
      </c>
      <c r="M240" s="5">
        <f>SUM(M237:M239)</f>
        <v>7000</v>
      </c>
    </row>
    <row r="241" spans="1:13" ht="15.75">
      <c r="A241" s="7" t="s">
        <v>39</v>
      </c>
      <c r="B241" s="5">
        <f aca="true" t="shared" si="39" ref="B241:M241">SUM(B240,B236,B232,B228)</f>
        <v>563700</v>
      </c>
      <c r="C241" s="5">
        <f t="shared" si="39"/>
        <v>240000</v>
      </c>
      <c r="D241" s="5">
        <f t="shared" si="39"/>
        <v>48000</v>
      </c>
      <c r="E241" s="5">
        <f t="shared" si="39"/>
        <v>18000</v>
      </c>
      <c r="F241" s="5">
        <f t="shared" si="39"/>
        <v>125000</v>
      </c>
      <c r="G241" s="17">
        <f t="shared" si="39"/>
        <v>23500</v>
      </c>
      <c r="H241" s="17">
        <f t="shared" si="39"/>
        <v>29260</v>
      </c>
      <c r="I241" s="17">
        <f t="shared" si="39"/>
        <v>1940</v>
      </c>
      <c r="J241" s="8">
        <f t="shared" si="39"/>
        <v>16100</v>
      </c>
      <c r="K241" s="8">
        <f t="shared" si="39"/>
        <v>54200</v>
      </c>
      <c r="L241" s="5">
        <f t="shared" si="39"/>
        <v>10700</v>
      </c>
      <c r="M241" s="5">
        <f t="shared" si="39"/>
        <v>122000</v>
      </c>
    </row>
    <row r="242" spans="2:13" ht="12.75">
      <c r="B242" s="14" t="s">
        <v>59</v>
      </c>
      <c r="E242" s="32" t="s">
        <v>52</v>
      </c>
      <c r="F242" s="32" t="s">
        <v>58</v>
      </c>
      <c r="G242" s="32" t="s">
        <v>53</v>
      </c>
      <c r="H242" s="32"/>
      <c r="I242" s="32"/>
      <c r="J242" s="32" t="s">
        <v>54</v>
      </c>
      <c r="K242" s="32" t="s">
        <v>55</v>
      </c>
      <c r="L242" s="32" t="s">
        <v>56</v>
      </c>
      <c r="M242" s="32" t="s">
        <v>57</v>
      </c>
    </row>
    <row r="243" spans="1:10" ht="15">
      <c r="A243" s="143" t="s">
        <v>31</v>
      </c>
      <c r="B243" s="143"/>
      <c r="C243" s="143"/>
      <c r="D243" s="143"/>
      <c r="E243" s="143"/>
      <c r="F243" s="143"/>
      <c r="G243" s="143"/>
      <c r="H243" s="143"/>
      <c r="I243" s="143"/>
      <c r="J243" s="143"/>
    </row>
    <row r="244" ht="12.75"/>
    <row r="245" spans="1:10" ht="15">
      <c r="A245" s="143" t="s">
        <v>41</v>
      </c>
      <c r="B245" s="143"/>
      <c r="C245" s="143"/>
      <c r="D245" s="143"/>
      <c r="E245" s="143"/>
      <c r="F245" s="143"/>
      <c r="G245" s="143"/>
      <c r="H245" s="143"/>
      <c r="I245" s="143"/>
      <c r="J245" s="143"/>
    </row>
    <row r="246" spans="1:10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</row>
    <row r="247" spans="1:10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</row>
    <row r="248" spans="1:10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</row>
    <row r="249" spans="1:13" ht="12.75">
      <c r="A249" s="148" t="s">
        <v>40</v>
      </c>
      <c r="B249" s="148"/>
      <c r="C249" s="148"/>
      <c r="D249" s="148"/>
      <c r="E249" s="148"/>
      <c r="F249" s="148"/>
      <c r="G249" s="148"/>
      <c r="H249" s="148"/>
      <c r="I249" s="148"/>
      <c r="J249" s="148"/>
      <c r="K249" s="148"/>
      <c r="L249" s="148"/>
      <c r="M249" s="148"/>
    </row>
    <row r="250" spans="1:12" ht="16.5">
      <c r="A250" s="149" t="s">
        <v>32</v>
      </c>
      <c r="B250" s="149"/>
      <c r="C250" s="149"/>
      <c r="D250" s="149"/>
      <c r="E250" s="149"/>
      <c r="F250" s="149"/>
      <c r="G250" s="149"/>
      <c r="H250" s="149"/>
      <c r="I250" s="149"/>
      <c r="J250" s="149"/>
      <c r="K250" s="149"/>
      <c r="L250" s="149"/>
    </row>
    <row r="251" spans="1:12" ht="16.5">
      <c r="A251" s="149" t="s">
        <v>33</v>
      </c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</row>
    <row r="252" spans="1:13" ht="14.25">
      <c r="A252" s="150" t="s">
        <v>60</v>
      </c>
      <c r="B252" s="150"/>
      <c r="J252" s="151" t="s">
        <v>70</v>
      </c>
      <c r="K252" s="151"/>
      <c r="L252" s="151"/>
      <c r="M252" s="151"/>
    </row>
    <row r="253" spans="1:13" ht="14.25">
      <c r="A253" s="146" t="s">
        <v>0</v>
      </c>
      <c r="B253" s="144" t="s">
        <v>27</v>
      </c>
      <c r="C253" s="144" t="s">
        <v>1</v>
      </c>
      <c r="D253" s="147" t="s">
        <v>3</v>
      </c>
      <c r="E253" s="144" t="s">
        <v>4</v>
      </c>
      <c r="F253" s="144" t="s">
        <v>5</v>
      </c>
      <c r="G253" s="145" t="s">
        <v>2</v>
      </c>
      <c r="H253" s="145"/>
      <c r="I253" s="145"/>
      <c r="J253" s="145"/>
      <c r="K253" s="145"/>
      <c r="L253" s="147" t="s">
        <v>28</v>
      </c>
      <c r="M253" s="147" t="s">
        <v>29</v>
      </c>
    </row>
    <row r="254" spans="1:13" ht="81">
      <c r="A254" s="146"/>
      <c r="B254" s="144"/>
      <c r="C254" s="144"/>
      <c r="D254" s="147"/>
      <c r="E254" s="144"/>
      <c r="F254" s="144"/>
      <c r="G254" s="9" t="s">
        <v>6</v>
      </c>
      <c r="H254" s="9" t="s">
        <v>7</v>
      </c>
      <c r="I254" s="9" t="s">
        <v>37</v>
      </c>
      <c r="J254" s="9" t="s">
        <v>8</v>
      </c>
      <c r="K254" s="9" t="s">
        <v>9</v>
      </c>
      <c r="L254" s="147"/>
      <c r="M254" s="147"/>
    </row>
    <row r="255" spans="1:13" ht="19.5" customHeight="1">
      <c r="A255" s="4" t="s">
        <v>10</v>
      </c>
      <c r="B255" s="5">
        <f>SUM(C255,D255,E255,F255,L255+M255)</f>
        <v>77220</v>
      </c>
      <c r="C255" s="5">
        <v>18600</v>
      </c>
      <c r="D255" s="5">
        <v>3720</v>
      </c>
      <c r="E255" s="5">
        <v>2000</v>
      </c>
      <c r="F255" s="5">
        <f>SUM(G255:K255)</f>
        <v>12900</v>
      </c>
      <c r="G255" s="18">
        <v>2000</v>
      </c>
      <c r="H255" s="18">
        <v>2000</v>
      </c>
      <c r="I255" s="18"/>
      <c r="J255" s="6">
        <v>2000</v>
      </c>
      <c r="K255" s="6">
        <v>6900</v>
      </c>
      <c r="L255" s="5"/>
      <c r="M255" s="5">
        <v>40000</v>
      </c>
    </row>
    <row r="256" spans="1:13" ht="19.5" customHeight="1">
      <c r="A256" s="4" t="s">
        <v>11</v>
      </c>
      <c r="B256" s="5">
        <f>SUM(C256,D256,E256,F256,L256+M256)</f>
        <v>75980</v>
      </c>
      <c r="C256" s="5">
        <v>19650</v>
      </c>
      <c r="D256" s="5">
        <v>3930</v>
      </c>
      <c r="E256" s="5">
        <v>4000</v>
      </c>
      <c r="F256" s="5">
        <f>SUM(G256:K256)</f>
        <v>18400</v>
      </c>
      <c r="G256" s="18">
        <v>7700</v>
      </c>
      <c r="H256" s="18">
        <v>5300</v>
      </c>
      <c r="I256" s="18"/>
      <c r="J256" s="6">
        <v>1300</v>
      </c>
      <c r="K256" s="6">
        <v>4100</v>
      </c>
      <c r="L256" s="5"/>
      <c r="M256" s="5">
        <v>30000</v>
      </c>
    </row>
    <row r="257" spans="1:13" ht="19.5" customHeight="1">
      <c r="A257" s="4" t="s">
        <v>12</v>
      </c>
      <c r="B257" s="5">
        <f>SUM(C257,D257,E257,F257,L257+M257)</f>
        <v>45900</v>
      </c>
      <c r="C257" s="5">
        <v>19750</v>
      </c>
      <c r="D257" s="5">
        <v>3950</v>
      </c>
      <c r="E257" s="5">
        <v>3000</v>
      </c>
      <c r="F257" s="5">
        <f>SUM(G257:K257)</f>
        <v>9200</v>
      </c>
      <c r="G257" s="18">
        <v>2700</v>
      </c>
      <c r="H257" s="18">
        <v>2000</v>
      </c>
      <c r="I257" s="18"/>
      <c r="J257" s="6">
        <v>1800</v>
      </c>
      <c r="K257" s="6">
        <v>2700</v>
      </c>
      <c r="L257" s="5"/>
      <c r="M257" s="5">
        <v>10000</v>
      </c>
    </row>
    <row r="258" spans="1:13" ht="19.5" customHeight="1">
      <c r="A258" s="7" t="s">
        <v>13</v>
      </c>
      <c r="B258" s="5">
        <f aca="true" t="shared" si="40" ref="B258:H258">SUM(B255:B257)</f>
        <v>199100</v>
      </c>
      <c r="C258" s="5">
        <f t="shared" si="40"/>
        <v>58000</v>
      </c>
      <c r="D258" s="5">
        <f t="shared" si="40"/>
        <v>11600</v>
      </c>
      <c r="E258" s="5">
        <f t="shared" si="40"/>
        <v>9000</v>
      </c>
      <c r="F258" s="16">
        <f t="shared" si="40"/>
        <v>40500</v>
      </c>
      <c r="G258" s="17">
        <f t="shared" si="40"/>
        <v>12400</v>
      </c>
      <c r="H258" s="17">
        <f t="shared" si="40"/>
        <v>9300</v>
      </c>
      <c r="I258" s="17"/>
      <c r="J258" s="17">
        <f>SUM(J255:J257)</f>
        <v>5100</v>
      </c>
      <c r="K258" s="17">
        <f>SUM(K255:K257)</f>
        <v>13700</v>
      </c>
      <c r="L258" s="5">
        <f>SUM(L255:L257)</f>
        <v>0</v>
      </c>
      <c r="M258" s="5">
        <f>SUM(M255:M257)</f>
        <v>80000</v>
      </c>
    </row>
    <row r="259" spans="1:13" ht="19.5" customHeight="1">
      <c r="A259" s="4" t="s">
        <v>14</v>
      </c>
      <c r="B259" s="5">
        <f>SUM(C259,D259,E259,F259,L259,M259)</f>
        <v>34360</v>
      </c>
      <c r="C259" s="5">
        <v>19300</v>
      </c>
      <c r="D259" s="5">
        <v>3860</v>
      </c>
      <c r="E259" s="5">
        <v>2000</v>
      </c>
      <c r="F259" s="5">
        <f>SUM(G259:K259)</f>
        <v>9200</v>
      </c>
      <c r="G259" s="18">
        <v>1000</v>
      </c>
      <c r="H259" s="18">
        <v>2100</v>
      </c>
      <c r="I259" s="18">
        <v>1000</v>
      </c>
      <c r="J259" s="6">
        <v>1400</v>
      </c>
      <c r="K259" s="6">
        <v>3700</v>
      </c>
      <c r="L259" s="5"/>
      <c r="M259" s="5">
        <v>0</v>
      </c>
    </row>
    <row r="260" spans="1:13" ht="19.5" customHeight="1">
      <c r="A260" s="4" t="s">
        <v>15</v>
      </c>
      <c r="B260" s="5">
        <f>SUM(C260,D260,E260,F260,L260,M260)</f>
        <v>59660</v>
      </c>
      <c r="C260" s="5">
        <v>19300</v>
      </c>
      <c r="D260" s="5">
        <v>3860</v>
      </c>
      <c r="E260" s="5">
        <v>2000</v>
      </c>
      <c r="F260" s="5">
        <f>SUM(G260:K260)</f>
        <v>9500</v>
      </c>
      <c r="G260" s="18">
        <v>1000</v>
      </c>
      <c r="H260" s="18">
        <v>2200</v>
      </c>
      <c r="I260" s="18"/>
      <c r="J260" s="6">
        <v>0</v>
      </c>
      <c r="K260" s="6">
        <v>6300</v>
      </c>
      <c r="L260" s="5"/>
      <c r="M260" s="6">
        <v>25000</v>
      </c>
    </row>
    <row r="261" spans="1:13" ht="19.5" customHeight="1">
      <c r="A261" s="4" t="s">
        <v>16</v>
      </c>
      <c r="B261" s="5">
        <f>SUM(C261,D261,E261,F261,L261,M261)</f>
        <v>32880</v>
      </c>
      <c r="C261" s="5">
        <v>19400</v>
      </c>
      <c r="D261" s="5">
        <v>3880</v>
      </c>
      <c r="E261" s="5">
        <v>2000</v>
      </c>
      <c r="F261" s="5">
        <f>SUM(G261:K261)</f>
        <v>5600</v>
      </c>
      <c r="G261" s="18">
        <v>1000</v>
      </c>
      <c r="H261" s="18">
        <v>2100</v>
      </c>
      <c r="I261" s="18"/>
      <c r="J261" s="6">
        <v>0</v>
      </c>
      <c r="K261" s="6">
        <v>2500</v>
      </c>
      <c r="L261" s="5"/>
      <c r="M261" s="6">
        <v>2000</v>
      </c>
    </row>
    <row r="262" spans="1:13" ht="19.5" customHeight="1">
      <c r="A262" s="7" t="s">
        <v>17</v>
      </c>
      <c r="B262" s="5">
        <f aca="true" t="shared" si="41" ref="B262:M262">SUM(B259:B261)</f>
        <v>126900</v>
      </c>
      <c r="C262" s="5">
        <f t="shared" si="41"/>
        <v>58000</v>
      </c>
      <c r="D262" s="5">
        <f t="shared" si="41"/>
        <v>11600</v>
      </c>
      <c r="E262" s="5">
        <f t="shared" si="41"/>
        <v>6000</v>
      </c>
      <c r="F262" s="5">
        <f t="shared" si="41"/>
        <v>24300</v>
      </c>
      <c r="G262" s="17">
        <f t="shared" si="41"/>
        <v>3000</v>
      </c>
      <c r="H262" s="17">
        <f t="shared" si="41"/>
        <v>6400</v>
      </c>
      <c r="I262" s="17">
        <f t="shared" si="41"/>
        <v>1000</v>
      </c>
      <c r="J262" s="8">
        <f t="shared" si="41"/>
        <v>1400</v>
      </c>
      <c r="K262" s="8">
        <f t="shared" si="41"/>
        <v>12500</v>
      </c>
      <c r="L262" s="5">
        <f t="shared" si="41"/>
        <v>0</v>
      </c>
      <c r="M262" s="5">
        <f t="shared" si="41"/>
        <v>27000</v>
      </c>
    </row>
    <row r="263" spans="1:13" ht="19.5" customHeight="1">
      <c r="A263" s="4" t="s">
        <v>18</v>
      </c>
      <c r="B263" s="5">
        <f>SUM(C263,D263,E263,F263,L263,M263)</f>
        <v>45000</v>
      </c>
      <c r="C263" s="5">
        <v>21000</v>
      </c>
      <c r="D263" s="5">
        <f>C263*0.2</f>
        <v>4200</v>
      </c>
      <c r="E263" s="5"/>
      <c r="F263" s="5">
        <f>SUM(G263:K263)</f>
        <v>11800</v>
      </c>
      <c r="G263" s="18">
        <v>2000</v>
      </c>
      <c r="H263" s="18">
        <v>2500</v>
      </c>
      <c r="I263" s="18"/>
      <c r="J263" s="6">
        <v>1000</v>
      </c>
      <c r="K263" s="6">
        <v>6300</v>
      </c>
      <c r="L263" s="5"/>
      <c r="M263" s="6">
        <v>8000</v>
      </c>
    </row>
    <row r="264" spans="1:13" ht="19.5" customHeight="1">
      <c r="A264" s="4" t="s">
        <v>19</v>
      </c>
      <c r="B264" s="5">
        <f>SUM(C264,D264,E264,F264,L264,M264)</f>
        <v>38600</v>
      </c>
      <c r="C264" s="5">
        <v>21000</v>
      </c>
      <c r="D264" s="5">
        <f>C264*0.2</f>
        <v>4200</v>
      </c>
      <c r="E264" s="5"/>
      <c r="F264" s="5">
        <f>SUM(G264:K264)</f>
        <v>13400</v>
      </c>
      <c r="G264" s="18">
        <v>1000</v>
      </c>
      <c r="H264" s="18">
        <v>1560</v>
      </c>
      <c r="I264" s="18">
        <v>940</v>
      </c>
      <c r="J264" s="6">
        <v>2200</v>
      </c>
      <c r="K264" s="6">
        <v>7700</v>
      </c>
      <c r="L264" s="5"/>
      <c r="M264" s="10"/>
    </row>
    <row r="265" spans="1:13" ht="19.5" customHeight="1">
      <c r="A265" s="4" t="s">
        <v>20</v>
      </c>
      <c r="B265" s="5">
        <f>SUM(C265,D265,E265,F265,L265,M265)</f>
        <v>31400</v>
      </c>
      <c r="C265" s="5">
        <v>20000</v>
      </c>
      <c r="D265" s="5">
        <f>C265*0.2</f>
        <v>4000</v>
      </c>
      <c r="E265" s="5"/>
      <c r="F265" s="5">
        <f>SUM(G265:K265)</f>
        <v>7400</v>
      </c>
      <c r="G265" s="18">
        <v>1000</v>
      </c>
      <c r="H265" s="18">
        <v>2400</v>
      </c>
      <c r="I265" s="18"/>
      <c r="J265" s="6">
        <v>1000</v>
      </c>
      <c r="K265" s="6">
        <v>3000</v>
      </c>
      <c r="L265" s="5"/>
      <c r="M265" s="10"/>
    </row>
    <row r="266" spans="1:13" ht="19.5" customHeight="1">
      <c r="A266" s="7" t="s">
        <v>21</v>
      </c>
      <c r="B266" s="5">
        <f aca="true" t="shared" si="42" ref="B266:M266">SUM(B263:B265)</f>
        <v>115000</v>
      </c>
      <c r="C266" s="5">
        <f t="shared" si="42"/>
        <v>62000</v>
      </c>
      <c r="D266" s="5">
        <f t="shared" si="42"/>
        <v>12400</v>
      </c>
      <c r="E266" s="5">
        <f t="shared" si="42"/>
        <v>0</v>
      </c>
      <c r="F266" s="5">
        <f t="shared" si="42"/>
        <v>32600</v>
      </c>
      <c r="G266" s="17">
        <f t="shared" si="42"/>
        <v>4000</v>
      </c>
      <c r="H266" s="17">
        <f t="shared" si="42"/>
        <v>6460</v>
      </c>
      <c r="I266" s="17">
        <f t="shared" si="42"/>
        <v>940</v>
      </c>
      <c r="J266" s="8">
        <f t="shared" si="42"/>
        <v>4200</v>
      </c>
      <c r="K266" s="8">
        <f t="shared" si="42"/>
        <v>17000</v>
      </c>
      <c r="L266" s="5">
        <f t="shared" si="42"/>
        <v>0</v>
      </c>
      <c r="M266" s="5">
        <f t="shared" si="42"/>
        <v>8000</v>
      </c>
    </row>
    <row r="267" spans="1:13" ht="19.5" customHeight="1">
      <c r="A267" s="4" t="s">
        <v>22</v>
      </c>
      <c r="B267" s="5">
        <f>SUM(C267,D267,E267,F267,L267+M267)</f>
        <v>39300</v>
      </c>
      <c r="C267" s="5">
        <v>21000</v>
      </c>
      <c r="D267" s="5">
        <f>C267*0.2</f>
        <v>4200</v>
      </c>
      <c r="E267" s="35">
        <v>200</v>
      </c>
      <c r="F267" s="5">
        <f>SUM(G267:K267)</f>
        <v>10900</v>
      </c>
      <c r="G267" s="18">
        <v>2000</v>
      </c>
      <c r="H267" s="18">
        <v>2400</v>
      </c>
      <c r="I267" s="18"/>
      <c r="J267" s="6">
        <v>2500</v>
      </c>
      <c r="K267" s="6">
        <v>4000</v>
      </c>
      <c r="L267" s="30"/>
      <c r="M267" s="6">
        <v>3000</v>
      </c>
    </row>
    <row r="268" spans="1:13" ht="19.5" customHeight="1">
      <c r="A268" s="4" t="s">
        <v>23</v>
      </c>
      <c r="B268" s="5">
        <f>SUM(C268,D268,E268,F268,L268+M268)</f>
        <v>43830</v>
      </c>
      <c r="C268" s="35">
        <v>30000</v>
      </c>
      <c r="D268" s="35">
        <f>C268*0.2</f>
        <v>6000</v>
      </c>
      <c r="E268" s="30"/>
      <c r="F268" s="5">
        <f>SUM(G268:K268)</f>
        <v>7230</v>
      </c>
      <c r="G268" s="33">
        <f>500</f>
        <v>500</v>
      </c>
      <c r="H268" s="18">
        <v>2400</v>
      </c>
      <c r="I268" s="18"/>
      <c r="J268" s="36">
        <v>3100</v>
      </c>
      <c r="K268" s="13">
        <f>1060+170</f>
        <v>1230</v>
      </c>
      <c r="L268" s="30"/>
      <c r="M268" s="36">
        <v>600</v>
      </c>
    </row>
    <row r="269" spans="1:13" ht="19.5" customHeight="1">
      <c r="A269" s="4" t="s">
        <v>24</v>
      </c>
      <c r="B269" s="5">
        <f>SUM(C269,D269,E269,F269,L269+M269)</f>
        <v>39570</v>
      </c>
      <c r="C269" s="35">
        <v>29450</v>
      </c>
      <c r="D269" s="35">
        <f>C269*0.2</f>
        <v>5890</v>
      </c>
      <c r="E269" s="30"/>
      <c r="F269" s="5">
        <f>SUM(G269:K269)</f>
        <v>4230</v>
      </c>
      <c r="G269" s="33">
        <v>460</v>
      </c>
      <c r="H269" s="33">
        <v>2040</v>
      </c>
      <c r="I269" s="18"/>
      <c r="J269" s="6">
        <v>900</v>
      </c>
      <c r="K269" s="13">
        <f>1000-170</f>
        <v>830</v>
      </c>
      <c r="L269" s="30"/>
      <c r="M269" s="13"/>
    </row>
    <row r="270" spans="1:13" ht="19.5" customHeight="1">
      <c r="A270" s="7" t="s">
        <v>25</v>
      </c>
      <c r="B270" s="5">
        <f aca="true" t="shared" si="43" ref="B270:H270">SUM(B267:B269)</f>
        <v>122700</v>
      </c>
      <c r="C270" s="5">
        <f t="shared" si="43"/>
        <v>80450</v>
      </c>
      <c r="D270" s="5">
        <f t="shared" si="43"/>
        <v>16090</v>
      </c>
      <c r="E270" s="5">
        <f t="shared" si="43"/>
        <v>200</v>
      </c>
      <c r="F270" s="5">
        <f t="shared" si="43"/>
        <v>22360</v>
      </c>
      <c r="G270" s="17">
        <f t="shared" si="43"/>
        <v>2960</v>
      </c>
      <c r="H270" s="17">
        <f t="shared" si="43"/>
        <v>6840</v>
      </c>
      <c r="I270" s="17"/>
      <c r="J270" s="8">
        <f>SUM(J267:J269)</f>
        <v>6500</v>
      </c>
      <c r="K270" s="8">
        <f>SUM(K267:K269)</f>
        <v>6060</v>
      </c>
      <c r="L270" s="5">
        <f>SUM(L267:L269)</f>
        <v>0</v>
      </c>
      <c r="M270" s="5">
        <f>SUM(M267:M269)</f>
        <v>3600</v>
      </c>
    </row>
    <row r="271" spans="1:13" ht="19.5" customHeight="1">
      <c r="A271" s="7" t="s">
        <v>39</v>
      </c>
      <c r="B271" s="5">
        <f aca="true" t="shared" si="44" ref="B271:M271">SUM(B270,B266,B262,B258)</f>
        <v>563700</v>
      </c>
      <c r="C271" s="5">
        <f t="shared" si="44"/>
        <v>258450</v>
      </c>
      <c r="D271" s="5">
        <f t="shared" si="44"/>
        <v>51690</v>
      </c>
      <c r="E271" s="5">
        <f t="shared" si="44"/>
        <v>15200</v>
      </c>
      <c r="F271" s="5">
        <f t="shared" si="44"/>
        <v>119760</v>
      </c>
      <c r="G271" s="17">
        <f t="shared" si="44"/>
        <v>22360</v>
      </c>
      <c r="H271" s="17">
        <f t="shared" si="44"/>
        <v>29000</v>
      </c>
      <c r="I271" s="17">
        <f t="shared" si="44"/>
        <v>1940</v>
      </c>
      <c r="J271" s="8">
        <f t="shared" si="44"/>
        <v>17200</v>
      </c>
      <c r="K271" s="8">
        <f t="shared" si="44"/>
        <v>49260</v>
      </c>
      <c r="L271" s="5">
        <f t="shared" si="44"/>
        <v>0</v>
      </c>
      <c r="M271" s="5">
        <f t="shared" si="44"/>
        <v>118600</v>
      </c>
    </row>
    <row r="272" spans="2:13" ht="12.75">
      <c r="B272" s="14"/>
      <c r="C272" s="37" t="s">
        <v>67</v>
      </c>
      <c r="D272" s="37" t="s">
        <v>68</v>
      </c>
      <c r="E272" s="34" t="s">
        <v>62</v>
      </c>
      <c r="F272" s="34" t="s">
        <v>69</v>
      </c>
      <c r="G272" s="34" t="s">
        <v>66</v>
      </c>
      <c r="H272" s="34" t="s">
        <v>63</v>
      </c>
      <c r="I272" s="34"/>
      <c r="J272" s="34" t="s">
        <v>64</v>
      </c>
      <c r="K272" s="34" t="s">
        <v>65</v>
      </c>
      <c r="L272" s="34" t="s">
        <v>61</v>
      </c>
      <c r="M272" s="34" t="s">
        <v>71</v>
      </c>
    </row>
    <row r="273" spans="1:10" ht="20.25" customHeight="1">
      <c r="A273" s="143" t="s">
        <v>31</v>
      </c>
      <c r="B273" s="143"/>
      <c r="C273" s="143"/>
      <c r="D273" s="143"/>
      <c r="E273" s="143"/>
      <c r="F273" s="143"/>
      <c r="G273" s="143"/>
      <c r="H273" s="143"/>
      <c r="I273" s="143"/>
      <c r="J273" s="143"/>
    </row>
    <row r="274" ht="12.75"/>
    <row r="275" spans="1:10" ht="15">
      <c r="A275" s="143" t="s">
        <v>41</v>
      </c>
      <c r="B275" s="143"/>
      <c r="C275" s="143"/>
      <c r="D275" s="143"/>
      <c r="E275" s="143"/>
      <c r="F275" s="143"/>
      <c r="G275" s="143"/>
      <c r="H275" s="143"/>
      <c r="I275" s="143"/>
      <c r="J275" s="143"/>
    </row>
    <row r="276" spans="1:10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</row>
    <row r="277" spans="1:10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</row>
    <row r="278" spans="1:13" ht="12.75">
      <c r="A278" s="148" t="s">
        <v>40</v>
      </c>
      <c r="B278" s="148"/>
      <c r="C278" s="148"/>
      <c r="D278" s="148"/>
      <c r="E278" s="148"/>
      <c r="F278" s="148"/>
      <c r="G278" s="148"/>
      <c r="H278" s="148"/>
      <c r="I278" s="148"/>
      <c r="J278" s="148"/>
      <c r="K278" s="148"/>
      <c r="L278" s="148"/>
      <c r="M278" s="148"/>
    </row>
    <row r="279" spans="1:12" ht="16.5">
      <c r="A279" s="149" t="s">
        <v>32</v>
      </c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</row>
    <row r="280" spans="1:12" ht="16.5">
      <c r="A280" s="149" t="s">
        <v>33</v>
      </c>
      <c r="B280" s="149"/>
      <c r="C280" s="149"/>
      <c r="D280" s="149"/>
      <c r="E280" s="149"/>
      <c r="F280" s="149"/>
      <c r="G280" s="149"/>
      <c r="H280" s="149"/>
      <c r="I280" s="149"/>
      <c r="J280" s="149"/>
      <c r="K280" s="149"/>
      <c r="L280" s="149"/>
    </row>
    <row r="281" spans="1:13" ht="14.25">
      <c r="A281" s="150" t="s">
        <v>77</v>
      </c>
      <c r="B281" s="150"/>
      <c r="J281" s="151" t="s">
        <v>78</v>
      </c>
      <c r="K281" s="151"/>
      <c r="L281" s="151"/>
      <c r="M281" s="151"/>
    </row>
    <row r="282" spans="1:13" ht="14.25">
      <c r="A282" s="146" t="s">
        <v>0</v>
      </c>
      <c r="B282" s="144" t="s">
        <v>27</v>
      </c>
      <c r="C282" s="144" t="s">
        <v>1</v>
      </c>
      <c r="D282" s="147" t="s">
        <v>3</v>
      </c>
      <c r="E282" s="144" t="s">
        <v>4</v>
      </c>
      <c r="F282" s="144" t="s">
        <v>5</v>
      </c>
      <c r="G282" s="145" t="s">
        <v>2</v>
      </c>
      <c r="H282" s="145"/>
      <c r="I282" s="145"/>
      <c r="J282" s="145"/>
      <c r="K282" s="145"/>
      <c r="L282" s="147" t="s">
        <v>28</v>
      </c>
      <c r="M282" s="147" t="s">
        <v>29</v>
      </c>
    </row>
    <row r="283" spans="1:13" ht="81">
      <c r="A283" s="146"/>
      <c r="B283" s="144"/>
      <c r="C283" s="144"/>
      <c r="D283" s="147"/>
      <c r="E283" s="144"/>
      <c r="F283" s="144"/>
      <c r="G283" s="9" t="s">
        <v>6</v>
      </c>
      <c r="H283" s="9" t="s">
        <v>7</v>
      </c>
      <c r="I283" s="9" t="s">
        <v>37</v>
      </c>
      <c r="J283" s="9" t="s">
        <v>8</v>
      </c>
      <c r="K283" s="9" t="s">
        <v>9</v>
      </c>
      <c r="L283" s="147"/>
      <c r="M283" s="147"/>
    </row>
    <row r="284" spans="1:13" ht="15.75">
      <c r="A284" s="4" t="s">
        <v>10</v>
      </c>
      <c r="B284" s="5">
        <f>SUM(C284,D284,E284,F284,L284+M284)</f>
        <v>77220</v>
      </c>
      <c r="C284" s="5">
        <v>18600</v>
      </c>
      <c r="D284" s="5">
        <v>3720</v>
      </c>
      <c r="E284" s="5">
        <v>2000</v>
      </c>
      <c r="F284" s="5">
        <f>SUM(G284:K284)</f>
        <v>12900</v>
      </c>
      <c r="G284" s="18">
        <v>2000</v>
      </c>
      <c r="H284" s="18">
        <v>2000</v>
      </c>
      <c r="I284" s="18"/>
      <c r="J284" s="6">
        <v>2000</v>
      </c>
      <c r="K284" s="6">
        <v>6900</v>
      </c>
      <c r="L284" s="5"/>
      <c r="M284" s="5">
        <v>40000</v>
      </c>
    </row>
    <row r="285" spans="1:13" ht="15.75">
      <c r="A285" s="4" t="s">
        <v>11</v>
      </c>
      <c r="B285" s="5">
        <f>SUM(C285,D285,E285,F285,L285+M285)</f>
        <v>75980</v>
      </c>
      <c r="C285" s="5">
        <v>19650</v>
      </c>
      <c r="D285" s="5">
        <v>3930</v>
      </c>
      <c r="E285" s="5">
        <v>4000</v>
      </c>
      <c r="F285" s="5">
        <f>SUM(G285:K285)</f>
        <v>18400</v>
      </c>
      <c r="G285" s="18">
        <v>7700</v>
      </c>
      <c r="H285" s="18">
        <v>5300</v>
      </c>
      <c r="I285" s="18"/>
      <c r="J285" s="6">
        <v>1300</v>
      </c>
      <c r="K285" s="6">
        <v>4100</v>
      </c>
      <c r="L285" s="5"/>
      <c r="M285" s="5">
        <v>30000</v>
      </c>
    </row>
    <row r="286" spans="1:13" ht="15.75">
      <c r="A286" s="4" t="s">
        <v>12</v>
      </c>
      <c r="B286" s="5">
        <f>SUM(C286,D286,E286,F286,L286+M286)</f>
        <v>45900</v>
      </c>
      <c r="C286" s="5">
        <v>19750</v>
      </c>
      <c r="D286" s="5">
        <v>3950</v>
      </c>
      <c r="E286" s="5">
        <v>3000</v>
      </c>
      <c r="F286" s="5">
        <f>SUM(G286:K286)</f>
        <v>9200</v>
      </c>
      <c r="G286" s="18">
        <v>2700</v>
      </c>
      <c r="H286" s="18">
        <v>2000</v>
      </c>
      <c r="I286" s="18"/>
      <c r="J286" s="6">
        <v>1800</v>
      </c>
      <c r="K286" s="6">
        <v>2700</v>
      </c>
      <c r="L286" s="5"/>
      <c r="M286" s="5">
        <v>10000</v>
      </c>
    </row>
    <row r="287" spans="1:13" ht="15.75">
      <c r="A287" s="7" t="s">
        <v>13</v>
      </c>
      <c r="B287" s="5">
        <f aca="true" t="shared" si="45" ref="B287:H287">SUM(B284:B286)</f>
        <v>199100</v>
      </c>
      <c r="C287" s="5">
        <f t="shared" si="45"/>
        <v>58000</v>
      </c>
      <c r="D287" s="5">
        <f t="shared" si="45"/>
        <v>11600</v>
      </c>
      <c r="E287" s="5">
        <f t="shared" si="45"/>
        <v>9000</v>
      </c>
      <c r="F287" s="16">
        <f t="shared" si="45"/>
        <v>40500</v>
      </c>
      <c r="G287" s="17">
        <f t="shared" si="45"/>
        <v>12400</v>
      </c>
      <c r="H287" s="17">
        <f t="shared" si="45"/>
        <v>9300</v>
      </c>
      <c r="I287" s="17"/>
      <c r="J287" s="17">
        <f>SUM(J284:J286)</f>
        <v>5100</v>
      </c>
      <c r="K287" s="17">
        <f>SUM(K284:K286)</f>
        <v>13700</v>
      </c>
      <c r="L287" s="5">
        <f>SUM(L284:L286)</f>
        <v>0</v>
      </c>
      <c r="M287" s="5">
        <f>SUM(M284:M286)</f>
        <v>80000</v>
      </c>
    </row>
    <row r="288" spans="1:13" ht="15.75">
      <c r="A288" s="4" t="s">
        <v>14</v>
      </c>
      <c r="B288" s="5">
        <f>SUM(C288,D288,E288,F288,L288,M288)</f>
        <v>34360</v>
      </c>
      <c r="C288" s="5">
        <v>19300</v>
      </c>
      <c r="D288" s="5">
        <v>3860</v>
      </c>
      <c r="E288" s="5">
        <v>2000</v>
      </c>
      <c r="F288" s="5">
        <f>SUM(G288:K288)</f>
        <v>9200</v>
      </c>
      <c r="G288" s="18">
        <v>1000</v>
      </c>
      <c r="H288" s="18">
        <v>2100</v>
      </c>
      <c r="I288" s="18">
        <v>1000</v>
      </c>
      <c r="J288" s="6">
        <v>1400</v>
      </c>
      <c r="K288" s="6">
        <v>3700</v>
      </c>
      <c r="L288" s="5"/>
      <c r="M288" s="5">
        <v>0</v>
      </c>
    </row>
    <row r="289" spans="1:13" ht="15.75">
      <c r="A289" s="4" t="s">
        <v>15</v>
      </c>
      <c r="B289" s="5">
        <f>SUM(C289,D289,E289,F289,L289,M289)</f>
        <v>59660</v>
      </c>
      <c r="C289" s="5">
        <v>19300</v>
      </c>
      <c r="D289" s="5">
        <v>3860</v>
      </c>
      <c r="E289" s="5">
        <v>2000</v>
      </c>
      <c r="F289" s="5">
        <f>SUM(G289:K289)</f>
        <v>9500</v>
      </c>
      <c r="G289" s="18">
        <v>1000</v>
      </c>
      <c r="H289" s="18">
        <v>2200</v>
      </c>
      <c r="I289" s="18"/>
      <c r="J289" s="6">
        <v>0</v>
      </c>
      <c r="K289" s="6">
        <v>6300</v>
      </c>
      <c r="L289" s="5"/>
      <c r="M289" s="6">
        <v>25000</v>
      </c>
    </row>
    <row r="290" spans="1:13" ht="15.75">
      <c r="A290" s="4" t="s">
        <v>16</v>
      </c>
      <c r="B290" s="5">
        <f>SUM(C290,D290,E290,F290,L290,M290)</f>
        <v>32880</v>
      </c>
      <c r="C290" s="5">
        <v>19400</v>
      </c>
      <c r="D290" s="5">
        <v>3880</v>
      </c>
      <c r="E290" s="5">
        <v>2000</v>
      </c>
      <c r="F290" s="5">
        <f>SUM(G290:K290)</f>
        <v>5600</v>
      </c>
      <c r="G290" s="18">
        <v>1000</v>
      </c>
      <c r="H290" s="18">
        <v>2100</v>
      </c>
      <c r="I290" s="18"/>
      <c r="J290" s="6">
        <v>0</v>
      </c>
      <c r="K290" s="6">
        <v>2500</v>
      </c>
      <c r="L290" s="5"/>
      <c r="M290" s="6">
        <v>2000</v>
      </c>
    </row>
    <row r="291" spans="1:13" ht="15.75">
      <c r="A291" s="7" t="s">
        <v>17</v>
      </c>
      <c r="B291" s="5">
        <f aca="true" t="shared" si="46" ref="B291:M291">SUM(B288:B290)</f>
        <v>126900</v>
      </c>
      <c r="C291" s="5">
        <f t="shared" si="46"/>
        <v>58000</v>
      </c>
      <c r="D291" s="5">
        <f t="shared" si="46"/>
        <v>11600</v>
      </c>
      <c r="E291" s="5">
        <f t="shared" si="46"/>
        <v>6000</v>
      </c>
      <c r="F291" s="5">
        <f t="shared" si="46"/>
        <v>24300</v>
      </c>
      <c r="G291" s="17">
        <f t="shared" si="46"/>
        <v>3000</v>
      </c>
      <c r="H291" s="17">
        <f t="shared" si="46"/>
        <v>6400</v>
      </c>
      <c r="I291" s="17">
        <f t="shared" si="46"/>
        <v>1000</v>
      </c>
      <c r="J291" s="8">
        <f t="shared" si="46"/>
        <v>1400</v>
      </c>
      <c r="K291" s="8">
        <f t="shared" si="46"/>
        <v>12500</v>
      </c>
      <c r="L291" s="5">
        <f t="shared" si="46"/>
        <v>0</v>
      </c>
      <c r="M291" s="5">
        <f t="shared" si="46"/>
        <v>27000</v>
      </c>
    </row>
    <row r="292" spans="1:13" ht="15.75">
      <c r="A292" s="4" t="s">
        <v>18</v>
      </c>
      <c r="B292" s="5">
        <f>SUM(C292,D292,E292,F292,L292,M292)</f>
        <v>45000</v>
      </c>
      <c r="C292" s="5">
        <v>21000</v>
      </c>
      <c r="D292" s="5">
        <f>C292*0.2</f>
        <v>4200</v>
      </c>
      <c r="E292" s="5"/>
      <c r="F292" s="5">
        <f>SUM(G292:K292)</f>
        <v>11800</v>
      </c>
      <c r="G292" s="18">
        <v>2000</v>
      </c>
      <c r="H292" s="18">
        <v>2500</v>
      </c>
      <c r="I292" s="18"/>
      <c r="J292" s="6">
        <v>1000</v>
      </c>
      <c r="K292" s="6">
        <v>6300</v>
      </c>
      <c r="L292" s="5"/>
      <c r="M292" s="6">
        <v>8000</v>
      </c>
    </row>
    <row r="293" spans="1:13" ht="15.75">
      <c r="A293" s="4" t="s">
        <v>19</v>
      </c>
      <c r="B293" s="5">
        <f>SUM(C293,D293,E293,F293,L293,M293)</f>
        <v>38600</v>
      </c>
      <c r="C293" s="5">
        <v>21000</v>
      </c>
      <c r="D293" s="5">
        <f>C293*0.2</f>
        <v>4200</v>
      </c>
      <c r="E293" s="5"/>
      <c r="F293" s="5">
        <f>SUM(G293:K293)</f>
        <v>13400</v>
      </c>
      <c r="G293" s="18">
        <v>1000</v>
      </c>
      <c r="H293" s="18">
        <v>1560</v>
      </c>
      <c r="I293" s="18">
        <v>940</v>
      </c>
      <c r="J293" s="6">
        <v>2200</v>
      </c>
      <c r="K293" s="6">
        <v>7700</v>
      </c>
      <c r="L293" s="5"/>
      <c r="M293" s="10"/>
    </row>
    <row r="294" spans="1:13" ht="15.75">
      <c r="A294" s="4" t="s">
        <v>20</v>
      </c>
      <c r="B294" s="5">
        <f>SUM(C294,D294,E294,F294,L294,M294)</f>
        <v>31400</v>
      </c>
      <c r="C294" s="5">
        <v>20000</v>
      </c>
      <c r="D294" s="5">
        <f>C294*0.2</f>
        <v>4000</v>
      </c>
      <c r="E294" s="5"/>
      <c r="F294" s="5">
        <f>SUM(G294:K294)</f>
        <v>7400</v>
      </c>
      <c r="G294" s="18">
        <v>1000</v>
      </c>
      <c r="H294" s="18">
        <v>2400</v>
      </c>
      <c r="I294" s="18"/>
      <c r="J294" s="6">
        <v>1000</v>
      </c>
      <c r="K294" s="6">
        <v>3000</v>
      </c>
      <c r="L294" s="5"/>
      <c r="M294" s="10"/>
    </row>
    <row r="295" spans="1:13" ht="15.75">
      <c r="A295" s="7" t="s">
        <v>21</v>
      </c>
      <c r="B295" s="5">
        <f aca="true" t="shared" si="47" ref="B295:M295">SUM(B292:B294)</f>
        <v>115000</v>
      </c>
      <c r="C295" s="5">
        <f t="shared" si="47"/>
        <v>62000</v>
      </c>
      <c r="D295" s="5">
        <f t="shared" si="47"/>
        <v>12400</v>
      </c>
      <c r="E295" s="5">
        <f t="shared" si="47"/>
        <v>0</v>
      </c>
      <c r="F295" s="5">
        <f t="shared" si="47"/>
        <v>32600</v>
      </c>
      <c r="G295" s="17">
        <f t="shared" si="47"/>
        <v>4000</v>
      </c>
      <c r="H295" s="17">
        <f t="shared" si="47"/>
        <v>6460</v>
      </c>
      <c r="I295" s="17">
        <f t="shared" si="47"/>
        <v>940</v>
      </c>
      <c r="J295" s="8">
        <f t="shared" si="47"/>
        <v>4200</v>
      </c>
      <c r="K295" s="8">
        <f t="shared" si="47"/>
        <v>17000</v>
      </c>
      <c r="L295" s="5">
        <f t="shared" si="47"/>
        <v>0</v>
      </c>
      <c r="M295" s="5">
        <f t="shared" si="47"/>
        <v>8000</v>
      </c>
    </row>
    <row r="296" spans="1:13" ht="15.75">
      <c r="A296" s="4" t="s">
        <v>22</v>
      </c>
      <c r="B296" s="5">
        <f>SUM(C296,D296,E296,F296,L296+M296)</f>
        <v>39300</v>
      </c>
      <c r="C296" s="5">
        <v>21000</v>
      </c>
      <c r="D296" s="5">
        <f>C296*0.2</f>
        <v>4200</v>
      </c>
      <c r="E296" s="5">
        <v>200</v>
      </c>
      <c r="F296" s="5">
        <f>SUM(G296:K296)</f>
        <v>10900</v>
      </c>
      <c r="G296" s="18">
        <v>2000</v>
      </c>
      <c r="H296" s="18">
        <v>2400</v>
      </c>
      <c r="I296" s="18"/>
      <c r="J296" s="6">
        <v>2500</v>
      </c>
      <c r="K296" s="6">
        <v>4000</v>
      </c>
      <c r="L296" s="5"/>
      <c r="M296" s="6">
        <v>3000</v>
      </c>
    </row>
    <row r="297" spans="1:13" ht="15.75">
      <c r="A297" s="4" t="s">
        <v>23</v>
      </c>
      <c r="B297" s="5">
        <f>SUM(C297,D297,E297,F297,L297+M297)</f>
        <v>43830</v>
      </c>
      <c r="C297" s="38">
        <f>30000-4950</f>
        <v>25050</v>
      </c>
      <c r="D297" s="38">
        <f>C297*0.2</f>
        <v>5010</v>
      </c>
      <c r="E297" s="16"/>
      <c r="F297" s="16">
        <f>SUM(G297:K297)</f>
        <v>8770</v>
      </c>
      <c r="G297" s="33">
        <f>500+4540</f>
        <v>5040</v>
      </c>
      <c r="H297" s="18">
        <v>2400</v>
      </c>
      <c r="I297" s="18"/>
      <c r="J297" s="33">
        <v>100</v>
      </c>
      <c r="K297" s="18">
        <f>1060+170</f>
        <v>1230</v>
      </c>
      <c r="L297" s="16"/>
      <c r="M297" s="33">
        <f>600+3000+1400</f>
        <v>5000</v>
      </c>
    </row>
    <row r="298" spans="1:13" ht="15.75">
      <c r="A298" s="4" t="s">
        <v>24</v>
      </c>
      <c r="B298" s="5">
        <f>SUM(C298,D298,E298,F298,L298+M298)</f>
        <v>39570</v>
      </c>
      <c r="C298" s="5">
        <v>29450</v>
      </c>
      <c r="D298" s="5">
        <f>C298*0.2</f>
        <v>5890</v>
      </c>
      <c r="E298" s="5"/>
      <c r="F298" s="5">
        <f>SUM(G298:K298)</f>
        <v>4230</v>
      </c>
      <c r="G298" s="18">
        <v>460</v>
      </c>
      <c r="H298" s="18">
        <v>2020</v>
      </c>
      <c r="I298" s="18"/>
      <c r="J298" s="6">
        <v>920</v>
      </c>
      <c r="K298" s="6">
        <f>1000-170</f>
        <v>830</v>
      </c>
      <c r="L298" s="5"/>
      <c r="M298" s="6"/>
    </row>
    <row r="299" spans="1:13" ht="15.75">
      <c r="A299" s="7" t="s">
        <v>25</v>
      </c>
      <c r="B299" s="5">
        <f aca="true" t="shared" si="48" ref="B299:H299">SUM(B296:B298)</f>
        <v>122700</v>
      </c>
      <c r="C299" s="5">
        <f t="shared" si="48"/>
        <v>75500</v>
      </c>
      <c r="D299" s="5">
        <f t="shared" si="48"/>
        <v>15100</v>
      </c>
      <c r="E299" s="5">
        <f t="shared" si="48"/>
        <v>200</v>
      </c>
      <c r="F299" s="5">
        <f t="shared" si="48"/>
        <v>23900</v>
      </c>
      <c r="G299" s="17">
        <f t="shared" si="48"/>
        <v>7500</v>
      </c>
      <c r="H299" s="17">
        <f t="shared" si="48"/>
        <v>6820</v>
      </c>
      <c r="I299" s="17"/>
      <c r="J299" s="8">
        <f>SUM(J296:J298)</f>
        <v>3520</v>
      </c>
      <c r="K299" s="8">
        <f>SUM(K296:K298)</f>
        <v>6060</v>
      </c>
      <c r="L299" s="5">
        <f>SUM(L296:L298)</f>
        <v>0</v>
      </c>
      <c r="M299" s="5">
        <f>SUM(M296:M298)</f>
        <v>8000</v>
      </c>
    </row>
    <row r="300" spans="1:13" ht="15.75">
      <c r="A300" s="7" t="s">
        <v>39</v>
      </c>
      <c r="B300" s="5">
        <f aca="true" t="shared" si="49" ref="B300:M300">SUM(B299,B295,B291,B287)</f>
        <v>563700</v>
      </c>
      <c r="C300" s="5">
        <f t="shared" si="49"/>
        <v>253500</v>
      </c>
      <c r="D300" s="5">
        <f t="shared" si="49"/>
        <v>50700</v>
      </c>
      <c r="E300" s="5">
        <f t="shared" si="49"/>
        <v>15200</v>
      </c>
      <c r="F300" s="5">
        <f t="shared" si="49"/>
        <v>121300</v>
      </c>
      <c r="G300" s="17">
        <f t="shared" si="49"/>
        <v>26900</v>
      </c>
      <c r="H300" s="17">
        <f t="shared" si="49"/>
        <v>28980</v>
      </c>
      <c r="I300" s="17">
        <f t="shared" si="49"/>
        <v>1940</v>
      </c>
      <c r="J300" s="8">
        <f t="shared" si="49"/>
        <v>14220</v>
      </c>
      <c r="K300" s="8">
        <f t="shared" si="49"/>
        <v>49260</v>
      </c>
      <c r="L300" s="5">
        <f t="shared" si="49"/>
        <v>0</v>
      </c>
      <c r="M300" s="5">
        <f t="shared" si="49"/>
        <v>123000</v>
      </c>
    </row>
    <row r="301" spans="2:13" ht="16.5" customHeight="1">
      <c r="B301" s="14"/>
      <c r="C301" s="45" t="s">
        <v>76</v>
      </c>
      <c r="D301" s="45" t="s">
        <v>75</v>
      </c>
      <c r="E301" s="46"/>
      <c r="F301" s="46"/>
      <c r="G301" s="46" t="s">
        <v>74</v>
      </c>
      <c r="H301" s="46"/>
      <c r="I301" s="46"/>
      <c r="J301" s="46" t="s">
        <v>73</v>
      </c>
      <c r="K301" s="46"/>
      <c r="L301" s="46"/>
      <c r="M301" s="47" t="s">
        <v>72</v>
      </c>
    </row>
    <row r="302" spans="1:10" ht="15">
      <c r="A302" s="143" t="s">
        <v>31</v>
      </c>
      <c r="B302" s="143"/>
      <c r="C302" s="143"/>
      <c r="D302" s="143"/>
      <c r="E302" s="143"/>
      <c r="F302" s="143"/>
      <c r="G302" s="143"/>
      <c r="H302" s="143"/>
      <c r="I302" s="143"/>
      <c r="J302" s="143"/>
    </row>
    <row r="303" ht="12.75"/>
    <row r="304" spans="1:10" ht="15">
      <c r="A304" s="143" t="s">
        <v>41</v>
      </c>
      <c r="B304" s="143"/>
      <c r="C304" s="143"/>
      <c r="D304" s="143"/>
      <c r="E304" s="143"/>
      <c r="F304" s="143"/>
      <c r="G304" s="143"/>
      <c r="H304" s="143"/>
      <c r="I304" s="143"/>
      <c r="J304" s="143"/>
    </row>
    <row r="305" spans="1:10" ht="15">
      <c r="A305" s="11"/>
      <c r="B305" s="11"/>
      <c r="C305" s="11"/>
      <c r="D305" s="11"/>
      <c r="E305" s="11"/>
      <c r="F305" s="11"/>
      <c r="G305" s="11"/>
      <c r="H305" s="11"/>
      <c r="I305" s="11"/>
      <c r="J305" s="11"/>
    </row>
    <row r="306" spans="1:10" ht="15">
      <c r="A306" s="11"/>
      <c r="B306" s="11"/>
      <c r="C306" s="11"/>
      <c r="D306" s="11"/>
      <c r="E306" s="11"/>
      <c r="F306" s="11"/>
      <c r="G306" s="11"/>
      <c r="H306" s="11"/>
      <c r="I306" s="11"/>
      <c r="J306" s="11"/>
    </row>
    <row r="307" spans="1:10" ht="15">
      <c r="A307" s="11"/>
      <c r="B307" s="11"/>
      <c r="C307" s="11"/>
      <c r="D307" s="11"/>
      <c r="E307" s="11"/>
      <c r="F307" s="11"/>
      <c r="G307" s="11"/>
      <c r="H307" s="11"/>
      <c r="I307" s="11"/>
      <c r="J307" s="11"/>
    </row>
    <row r="308" spans="1:13" ht="12.75">
      <c r="A308" s="148" t="s">
        <v>40</v>
      </c>
      <c r="B308" s="148"/>
      <c r="C308" s="148"/>
      <c r="D308" s="148"/>
      <c r="E308" s="148"/>
      <c r="F308" s="148"/>
      <c r="G308" s="148"/>
      <c r="H308" s="148"/>
      <c r="I308" s="148"/>
      <c r="J308" s="148"/>
      <c r="K308" s="148"/>
      <c r="L308" s="148"/>
      <c r="M308" s="148"/>
    </row>
    <row r="309" spans="1:12" ht="16.5">
      <c r="A309" s="149" t="s">
        <v>32</v>
      </c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</row>
    <row r="310" spans="1:12" ht="16.5">
      <c r="A310" s="149" t="s">
        <v>33</v>
      </c>
      <c r="B310" s="149"/>
      <c r="C310" s="149"/>
      <c r="D310" s="149"/>
      <c r="E310" s="149"/>
      <c r="F310" s="149"/>
      <c r="G310" s="149"/>
      <c r="H310" s="149"/>
      <c r="I310" s="149"/>
      <c r="J310" s="149"/>
      <c r="K310" s="149"/>
      <c r="L310" s="149"/>
    </row>
    <row r="311" spans="1:13" ht="14.25">
      <c r="A311" s="150"/>
      <c r="B311" s="150"/>
      <c r="J311" s="151" t="s">
        <v>80</v>
      </c>
      <c r="K311" s="151"/>
      <c r="L311" s="151"/>
      <c r="M311" s="151"/>
    </row>
    <row r="312" spans="1:13" ht="14.25">
      <c r="A312" s="146" t="s">
        <v>0</v>
      </c>
      <c r="B312" s="144" t="s">
        <v>27</v>
      </c>
      <c r="C312" s="144" t="s">
        <v>1</v>
      </c>
      <c r="D312" s="147" t="s">
        <v>3</v>
      </c>
      <c r="E312" s="144" t="s">
        <v>4</v>
      </c>
      <c r="F312" s="144" t="s">
        <v>5</v>
      </c>
      <c r="G312" s="145" t="s">
        <v>2</v>
      </c>
      <c r="H312" s="145"/>
      <c r="I312" s="145"/>
      <c r="J312" s="145"/>
      <c r="K312" s="145"/>
      <c r="L312" s="147" t="s">
        <v>28</v>
      </c>
      <c r="M312" s="147" t="s">
        <v>29</v>
      </c>
    </row>
    <row r="313" spans="1:13" ht="81">
      <c r="A313" s="146"/>
      <c r="B313" s="144"/>
      <c r="C313" s="144"/>
      <c r="D313" s="147"/>
      <c r="E313" s="144"/>
      <c r="F313" s="144"/>
      <c r="G313" s="9" t="s">
        <v>6</v>
      </c>
      <c r="H313" s="9" t="s">
        <v>7</v>
      </c>
      <c r="I313" s="9" t="s">
        <v>37</v>
      </c>
      <c r="J313" s="9" t="s">
        <v>8</v>
      </c>
      <c r="K313" s="9" t="s">
        <v>9</v>
      </c>
      <c r="L313" s="147"/>
      <c r="M313" s="147"/>
    </row>
    <row r="314" spans="1:13" ht="15.75">
      <c r="A314" s="4" t="s">
        <v>10</v>
      </c>
      <c r="B314" s="5">
        <f>SUM(C314,D314,E314,F314,L314+M314)</f>
        <v>77220</v>
      </c>
      <c r="C314" s="5">
        <v>18600</v>
      </c>
      <c r="D314" s="5">
        <v>3720</v>
      </c>
      <c r="E314" s="5">
        <v>2000</v>
      </c>
      <c r="F314" s="5">
        <f>SUM(G314:K314)</f>
        <v>12900</v>
      </c>
      <c r="G314" s="18">
        <v>2000</v>
      </c>
      <c r="H314" s="18">
        <v>2000</v>
      </c>
      <c r="I314" s="18"/>
      <c r="J314" s="6">
        <v>2000</v>
      </c>
      <c r="K314" s="6">
        <v>6900</v>
      </c>
      <c r="L314" s="5"/>
      <c r="M314" s="5">
        <v>40000</v>
      </c>
    </row>
    <row r="315" spans="1:13" ht="15.75">
      <c r="A315" s="4" t="s">
        <v>11</v>
      </c>
      <c r="B315" s="5">
        <f>SUM(C315,D315,E315,F315,L315+M315)</f>
        <v>75980</v>
      </c>
      <c r="C315" s="5">
        <v>19650</v>
      </c>
      <c r="D315" s="5">
        <v>3930</v>
      </c>
      <c r="E315" s="5">
        <v>4000</v>
      </c>
      <c r="F315" s="5">
        <f>SUM(G315:K315)</f>
        <v>18400</v>
      </c>
      <c r="G315" s="18">
        <v>7700</v>
      </c>
      <c r="H315" s="18">
        <v>5300</v>
      </c>
      <c r="I315" s="18"/>
      <c r="J315" s="6">
        <v>1300</v>
      </c>
      <c r="K315" s="6">
        <v>4100</v>
      </c>
      <c r="L315" s="5"/>
      <c r="M315" s="5">
        <v>30000</v>
      </c>
    </row>
    <row r="316" spans="1:13" ht="15.75">
      <c r="A316" s="4" t="s">
        <v>12</v>
      </c>
      <c r="B316" s="5">
        <f>SUM(C316,D316,E316,F316,L316+M316)</f>
        <v>45900</v>
      </c>
      <c r="C316" s="5">
        <v>19750</v>
      </c>
      <c r="D316" s="5">
        <v>3950</v>
      </c>
      <c r="E316" s="5">
        <v>3000</v>
      </c>
      <c r="F316" s="5">
        <f>SUM(G316:K316)</f>
        <v>9200</v>
      </c>
      <c r="G316" s="18">
        <v>2700</v>
      </c>
      <c r="H316" s="18">
        <v>2000</v>
      </c>
      <c r="I316" s="18"/>
      <c r="J316" s="6">
        <v>1800</v>
      </c>
      <c r="K316" s="6">
        <v>2700</v>
      </c>
      <c r="L316" s="5"/>
      <c r="M316" s="5">
        <v>10000</v>
      </c>
    </row>
    <row r="317" spans="1:13" ht="15.75">
      <c r="A317" s="7" t="s">
        <v>13</v>
      </c>
      <c r="B317" s="5">
        <f aca="true" t="shared" si="50" ref="B317:H317">SUM(B314:B316)</f>
        <v>199100</v>
      </c>
      <c r="C317" s="5">
        <f t="shared" si="50"/>
        <v>58000</v>
      </c>
      <c r="D317" s="5">
        <f t="shared" si="50"/>
        <v>11600</v>
      </c>
      <c r="E317" s="5">
        <f t="shared" si="50"/>
        <v>9000</v>
      </c>
      <c r="F317" s="16">
        <f t="shared" si="50"/>
        <v>40500</v>
      </c>
      <c r="G317" s="17">
        <f t="shared" si="50"/>
        <v>12400</v>
      </c>
      <c r="H317" s="17">
        <f t="shared" si="50"/>
        <v>9300</v>
      </c>
      <c r="I317" s="17"/>
      <c r="J317" s="17">
        <f>SUM(J314:J316)</f>
        <v>5100</v>
      </c>
      <c r="K317" s="17">
        <f>SUM(K314:K316)</f>
        <v>13700</v>
      </c>
      <c r="L317" s="5">
        <f>SUM(L314:L316)</f>
        <v>0</v>
      </c>
      <c r="M317" s="5">
        <f>SUM(M314:M316)</f>
        <v>80000</v>
      </c>
    </row>
    <row r="318" spans="1:13" ht="15.75">
      <c r="A318" s="4" t="s">
        <v>14</v>
      </c>
      <c r="B318" s="5">
        <f>SUM(C318,D318,E318,F318,L318,M318)</f>
        <v>34360</v>
      </c>
      <c r="C318" s="5">
        <v>19300</v>
      </c>
      <c r="D318" s="5">
        <v>3860</v>
      </c>
      <c r="E318" s="5">
        <v>2000</v>
      </c>
      <c r="F318" s="5">
        <f>SUM(G318:K318)</f>
        <v>9200</v>
      </c>
      <c r="G318" s="18">
        <v>1000</v>
      </c>
      <c r="H318" s="18">
        <v>2100</v>
      </c>
      <c r="I318" s="18">
        <v>1000</v>
      </c>
      <c r="J318" s="6">
        <v>1400</v>
      </c>
      <c r="K318" s="6">
        <v>3700</v>
      </c>
      <c r="L318" s="5"/>
      <c r="M318" s="5">
        <v>0</v>
      </c>
    </row>
    <row r="319" spans="1:13" ht="15.75">
      <c r="A319" s="4" t="s">
        <v>15</v>
      </c>
      <c r="B319" s="5">
        <f>SUM(C319,D319,E319,F319,L319,M319)</f>
        <v>59660</v>
      </c>
      <c r="C319" s="5">
        <v>19300</v>
      </c>
      <c r="D319" s="5">
        <v>3860</v>
      </c>
      <c r="E319" s="5">
        <v>2000</v>
      </c>
      <c r="F319" s="5">
        <f>SUM(G319:K319)</f>
        <v>9500</v>
      </c>
      <c r="G319" s="18">
        <v>1000</v>
      </c>
      <c r="H319" s="18">
        <v>2200</v>
      </c>
      <c r="I319" s="18"/>
      <c r="J319" s="6">
        <v>0</v>
      </c>
      <c r="K319" s="6">
        <v>6300</v>
      </c>
      <c r="L319" s="5"/>
      <c r="M319" s="6">
        <v>25000</v>
      </c>
    </row>
    <row r="320" spans="1:13" ht="15.75">
      <c r="A320" s="4" t="s">
        <v>16</v>
      </c>
      <c r="B320" s="5">
        <f>SUM(C320,D320,E320,F320,L320,M320)</f>
        <v>31935</v>
      </c>
      <c r="C320" s="5">
        <v>19400</v>
      </c>
      <c r="D320" s="5">
        <v>3880</v>
      </c>
      <c r="E320" s="35">
        <f>2000-945</f>
        <v>1055</v>
      </c>
      <c r="F320" s="5">
        <f>SUM(G320:K320)</f>
        <v>5600</v>
      </c>
      <c r="G320" s="18">
        <v>1000</v>
      </c>
      <c r="H320" s="18">
        <v>2100</v>
      </c>
      <c r="I320" s="18"/>
      <c r="J320" s="6">
        <v>0</v>
      </c>
      <c r="K320" s="6">
        <v>2500</v>
      </c>
      <c r="L320" s="5"/>
      <c r="M320" s="6">
        <v>2000</v>
      </c>
    </row>
    <row r="321" spans="1:13" ht="15.75">
      <c r="A321" s="7" t="s">
        <v>17</v>
      </c>
      <c r="B321" s="5">
        <f aca="true" t="shared" si="51" ref="B321:M321">SUM(B318:B320)</f>
        <v>125955</v>
      </c>
      <c r="C321" s="5">
        <f t="shared" si="51"/>
        <v>58000</v>
      </c>
      <c r="D321" s="5">
        <f t="shared" si="51"/>
        <v>11600</v>
      </c>
      <c r="E321" s="5">
        <f t="shared" si="51"/>
        <v>5055</v>
      </c>
      <c r="F321" s="5">
        <f t="shared" si="51"/>
        <v>24300</v>
      </c>
      <c r="G321" s="17">
        <f t="shared" si="51"/>
        <v>3000</v>
      </c>
      <c r="H321" s="17">
        <f t="shared" si="51"/>
        <v>6400</v>
      </c>
      <c r="I321" s="17">
        <f t="shared" si="51"/>
        <v>1000</v>
      </c>
      <c r="J321" s="8">
        <f t="shared" si="51"/>
        <v>1400</v>
      </c>
      <c r="K321" s="8">
        <f t="shared" si="51"/>
        <v>12500</v>
      </c>
      <c r="L321" s="5">
        <f t="shared" si="51"/>
        <v>0</v>
      </c>
      <c r="M321" s="5">
        <f t="shared" si="51"/>
        <v>27000</v>
      </c>
    </row>
    <row r="322" spans="1:13" ht="15.75">
      <c r="A322" s="4" t="s">
        <v>18</v>
      </c>
      <c r="B322" s="5">
        <f>SUM(C322,D322,E322,F322,L322,M322)</f>
        <v>45000</v>
      </c>
      <c r="C322" s="5">
        <v>21000</v>
      </c>
      <c r="D322" s="5">
        <f>C322*0.2</f>
        <v>4200</v>
      </c>
      <c r="E322" s="5"/>
      <c r="F322" s="5">
        <f>SUM(G322:K322)</f>
        <v>11800</v>
      </c>
      <c r="G322" s="18">
        <v>2000</v>
      </c>
      <c r="H322" s="18">
        <v>2500</v>
      </c>
      <c r="I322" s="18"/>
      <c r="J322" s="6">
        <v>1000</v>
      </c>
      <c r="K322" s="6">
        <v>6300</v>
      </c>
      <c r="L322" s="5"/>
      <c r="M322" s="6">
        <v>8000</v>
      </c>
    </row>
    <row r="323" spans="1:13" ht="15.75">
      <c r="A323" s="4" t="s">
        <v>19</v>
      </c>
      <c r="B323" s="5">
        <f>SUM(C323,D323,E323,F323,L323,M323)</f>
        <v>38600</v>
      </c>
      <c r="C323" s="5">
        <v>21000</v>
      </c>
      <c r="D323" s="5">
        <f>C323*0.2</f>
        <v>4200</v>
      </c>
      <c r="E323" s="5"/>
      <c r="F323" s="5">
        <f>SUM(G323:K323)</f>
        <v>13400</v>
      </c>
      <c r="G323" s="18">
        <v>1000</v>
      </c>
      <c r="H323" s="18">
        <v>1560</v>
      </c>
      <c r="I323" s="18">
        <v>940</v>
      </c>
      <c r="J323" s="6">
        <v>2200</v>
      </c>
      <c r="K323" s="6">
        <v>7700</v>
      </c>
      <c r="L323" s="5"/>
      <c r="M323" s="10"/>
    </row>
    <row r="324" spans="1:13" ht="15.75">
      <c r="A324" s="4" t="s">
        <v>20</v>
      </c>
      <c r="B324" s="5">
        <f>SUM(C324,D324,E324,F324,L324,M324)</f>
        <v>31400</v>
      </c>
      <c r="C324" s="5">
        <v>20000</v>
      </c>
      <c r="D324" s="5">
        <f>C324*0.2</f>
        <v>4000</v>
      </c>
      <c r="E324" s="5"/>
      <c r="F324" s="5">
        <f>SUM(G324:K324)</f>
        <v>7400</v>
      </c>
      <c r="G324" s="18">
        <v>1000</v>
      </c>
      <c r="H324" s="18">
        <v>2400</v>
      </c>
      <c r="I324" s="18"/>
      <c r="J324" s="6">
        <v>1000</v>
      </c>
      <c r="K324" s="6">
        <v>3000</v>
      </c>
      <c r="L324" s="5"/>
      <c r="M324" s="10"/>
    </row>
    <row r="325" spans="1:13" ht="15.75">
      <c r="A325" s="7" t="s">
        <v>21</v>
      </c>
      <c r="B325" s="5">
        <f aca="true" t="shared" si="52" ref="B325:M325">SUM(B322:B324)</f>
        <v>115000</v>
      </c>
      <c r="C325" s="5">
        <f t="shared" si="52"/>
        <v>62000</v>
      </c>
      <c r="D325" s="5">
        <f t="shared" si="52"/>
        <v>12400</v>
      </c>
      <c r="E325" s="5">
        <f t="shared" si="52"/>
        <v>0</v>
      </c>
      <c r="F325" s="5">
        <f t="shared" si="52"/>
        <v>32600</v>
      </c>
      <c r="G325" s="17">
        <f t="shared" si="52"/>
        <v>4000</v>
      </c>
      <c r="H325" s="17">
        <f t="shared" si="52"/>
        <v>6460</v>
      </c>
      <c r="I325" s="17">
        <f t="shared" si="52"/>
        <v>940</v>
      </c>
      <c r="J325" s="8">
        <f t="shared" si="52"/>
        <v>4200</v>
      </c>
      <c r="K325" s="8">
        <f t="shared" si="52"/>
        <v>17000</v>
      </c>
      <c r="L325" s="5">
        <f t="shared" si="52"/>
        <v>0</v>
      </c>
      <c r="M325" s="5">
        <f t="shared" si="52"/>
        <v>8000</v>
      </c>
    </row>
    <row r="326" spans="1:13" ht="15.75">
      <c r="A326" s="4" t="s">
        <v>22</v>
      </c>
      <c r="B326" s="5">
        <f>SUM(C326,D326,E326,F326,L326+M326)</f>
        <v>39100</v>
      </c>
      <c r="C326" s="5">
        <v>21000</v>
      </c>
      <c r="D326" s="5">
        <f>C326*0.2</f>
        <v>4200</v>
      </c>
      <c r="E326" s="5"/>
      <c r="F326" s="5">
        <f>SUM(G326:K326)</f>
        <v>10900</v>
      </c>
      <c r="G326" s="18">
        <v>2000</v>
      </c>
      <c r="H326" s="18">
        <v>2400</v>
      </c>
      <c r="I326" s="18"/>
      <c r="J326" s="6">
        <v>2500</v>
      </c>
      <c r="K326" s="6">
        <v>4000</v>
      </c>
      <c r="L326" s="5"/>
      <c r="M326" s="6">
        <v>3000</v>
      </c>
    </row>
    <row r="327" spans="1:13" ht="15.75">
      <c r="A327" s="4" t="s">
        <v>23</v>
      </c>
      <c r="B327" s="5">
        <f>SUM(C327,D327,E327,F327,L327+M327)</f>
        <v>43780</v>
      </c>
      <c r="C327" s="16">
        <f>30000-4950</f>
        <v>25050</v>
      </c>
      <c r="D327" s="16">
        <f>C327*0.2</f>
        <v>5010</v>
      </c>
      <c r="E327" s="16"/>
      <c r="F327" s="16">
        <f>SUM(G327:K327)</f>
        <v>8770</v>
      </c>
      <c r="G327" s="18">
        <f>500+4540</f>
        <v>5040</v>
      </c>
      <c r="H327" s="18">
        <v>2400</v>
      </c>
      <c r="I327" s="18"/>
      <c r="J327" s="18">
        <v>100</v>
      </c>
      <c r="K327" s="18">
        <f>1060+170</f>
        <v>1230</v>
      </c>
      <c r="L327" s="16"/>
      <c r="M327" s="33">
        <f>5000-50</f>
        <v>4950</v>
      </c>
    </row>
    <row r="328" spans="1:13" ht="15.75">
      <c r="A328" s="4" t="s">
        <v>24</v>
      </c>
      <c r="B328" s="5">
        <f>SUM(C328,D328,E328,F328,L328+M328)</f>
        <v>40765</v>
      </c>
      <c r="C328" s="35">
        <f>29450+1330</f>
        <v>30780</v>
      </c>
      <c r="D328" s="35">
        <f>C328*0.2</f>
        <v>6156</v>
      </c>
      <c r="E328" s="5"/>
      <c r="F328" s="5">
        <f>SUM(G328:K328)</f>
        <v>3829</v>
      </c>
      <c r="G328" s="18">
        <v>460</v>
      </c>
      <c r="H328" s="33">
        <f>2020-41</f>
        <v>1979</v>
      </c>
      <c r="I328" s="18"/>
      <c r="J328" s="6">
        <v>920</v>
      </c>
      <c r="K328" s="36">
        <f>830-360</f>
        <v>470</v>
      </c>
      <c r="L328" s="5"/>
      <c r="M328" s="6"/>
    </row>
    <row r="329" spans="1:13" ht="15.75">
      <c r="A329" s="7" t="s">
        <v>25</v>
      </c>
      <c r="B329" s="5">
        <f aca="true" t="shared" si="53" ref="B329:H329">SUM(B326:B328)</f>
        <v>123645</v>
      </c>
      <c r="C329" s="5">
        <f t="shared" si="53"/>
        <v>76830</v>
      </c>
      <c r="D329" s="5">
        <f t="shared" si="53"/>
        <v>15366</v>
      </c>
      <c r="E329" s="5">
        <f t="shared" si="53"/>
        <v>0</v>
      </c>
      <c r="F329" s="5">
        <f t="shared" si="53"/>
        <v>23499</v>
      </c>
      <c r="G329" s="17">
        <f t="shared" si="53"/>
        <v>7500</v>
      </c>
      <c r="H329" s="17">
        <f t="shared" si="53"/>
        <v>6779</v>
      </c>
      <c r="I329" s="17"/>
      <c r="J329" s="8">
        <f>SUM(J326:J328)</f>
        <v>3520</v>
      </c>
      <c r="K329" s="8">
        <f>SUM(K326:K328)</f>
        <v>5700</v>
      </c>
      <c r="L329" s="5">
        <f>SUM(L326:L328)</f>
        <v>0</v>
      </c>
      <c r="M329" s="5">
        <f>SUM(M326:M328)</f>
        <v>7950</v>
      </c>
    </row>
    <row r="330" spans="1:13" ht="15.75">
      <c r="A330" s="7" t="s">
        <v>39</v>
      </c>
      <c r="B330" s="5">
        <f aca="true" t="shared" si="54" ref="B330:M330">SUM(B329,B325,B321,B317)</f>
        <v>563700</v>
      </c>
      <c r="C330" s="5">
        <f t="shared" si="54"/>
        <v>254830</v>
      </c>
      <c r="D330" s="5">
        <f t="shared" si="54"/>
        <v>50966</v>
      </c>
      <c r="E330" s="5">
        <f t="shared" si="54"/>
        <v>14055</v>
      </c>
      <c r="F330" s="5">
        <f t="shared" si="54"/>
        <v>120899</v>
      </c>
      <c r="G330" s="17">
        <f t="shared" si="54"/>
        <v>26900</v>
      </c>
      <c r="H330" s="17">
        <f t="shared" si="54"/>
        <v>28939</v>
      </c>
      <c r="I330" s="17">
        <f t="shared" si="54"/>
        <v>1940</v>
      </c>
      <c r="J330" s="8">
        <f t="shared" si="54"/>
        <v>14220</v>
      </c>
      <c r="K330" s="8">
        <f t="shared" si="54"/>
        <v>48900</v>
      </c>
      <c r="L330" s="5">
        <f t="shared" si="54"/>
        <v>0</v>
      </c>
      <c r="M330" s="5">
        <f t="shared" si="54"/>
        <v>122950</v>
      </c>
    </row>
    <row r="331" spans="2:13" ht="16.5" customHeight="1">
      <c r="B331" s="48"/>
      <c r="C331" s="49" t="s">
        <v>85</v>
      </c>
      <c r="D331" s="49" t="s">
        <v>86</v>
      </c>
      <c r="E331" s="50" t="s">
        <v>84</v>
      </c>
      <c r="F331" s="50"/>
      <c r="G331" s="50"/>
      <c r="H331" s="50" t="s">
        <v>83</v>
      </c>
      <c r="I331" s="50"/>
      <c r="J331" s="50"/>
      <c r="K331" s="50" t="s">
        <v>82</v>
      </c>
      <c r="L331" s="50"/>
      <c r="M331" s="51" t="s">
        <v>81</v>
      </c>
    </row>
    <row r="332" spans="2:13" ht="16.5" customHeight="1">
      <c r="B332" s="48"/>
      <c r="C332" s="49"/>
      <c r="D332" s="49"/>
      <c r="E332" s="50"/>
      <c r="F332" s="50"/>
      <c r="G332" s="50"/>
      <c r="H332" s="50"/>
      <c r="I332" s="50"/>
      <c r="J332" s="50"/>
      <c r="K332" s="50"/>
      <c r="L332" s="50"/>
      <c r="M332" s="51"/>
    </row>
    <row r="333" spans="1:10" ht="15">
      <c r="A333" s="143" t="s">
        <v>31</v>
      </c>
      <c r="B333" s="143"/>
      <c r="C333" s="143"/>
      <c r="D333" s="143"/>
      <c r="E333" s="143"/>
      <c r="F333" s="143"/>
      <c r="G333" s="143"/>
      <c r="H333" s="143"/>
      <c r="I333" s="143"/>
      <c r="J333" s="143"/>
    </row>
    <row r="334" ht="12.75"/>
    <row r="335" spans="1:10" ht="15">
      <c r="A335" s="143" t="s">
        <v>41</v>
      </c>
      <c r="B335" s="143"/>
      <c r="C335" s="143"/>
      <c r="D335" s="143"/>
      <c r="E335" s="143"/>
      <c r="F335" s="143"/>
      <c r="G335" s="143"/>
      <c r="H335" s="143"/>
      <c r="I335" s="143"/>
      <c r="J335" s="143"/>
    </row>
    <row r="336" spans="1:10" ht="15">
      <c r="A336" s="11"/>
      <c r="B336" s="11"/>
      <c r="C336" s="11"/>
      <c r="D336" s="11"/>
      <c r="E336" s="11"/>
      <c r="F336" s="11"/>
      <c r="G336" s="11"/>
      <c r="H336" s="11"/>
      <c r="I336" s="11"/>
      <c r="J336" s="11"/>
    </row>
    <row r="337" spans="1:10" ht="15">
      <c r="A337" s="11"/>
      <c r="B337" s="11"/>
      <c r="C337" s="11"/>
      <c r="D337" s="11"/>
      <c r="E337" s="11"/>
      <c r="F337" s="11"/>
      <c r="G337" s="11"/>
      <c r="H337" s="11"/>
      <c r="I337" s="11"/>
      <c r="J337" s="11"/>
    </row>
    <row r="338" spans="1:10" ht="15">
      <c r="A338" s="11"/>
      <c r="B338" s="11"/>
      <c r="C338" s="11"/>
      <c r="D338" s="11"/>
      <c r="E338" s="11"/>
      <c r="F338" s="11"/>
      <c r="G338" s="11"/>
      <c r="H338" s="11"/>
      <c r="I338" s="11"/>
      <c r="J338" s="11"/>
    </row>
    <row r="339" spans="1:13" ht="12.75">
      <c r="A339" s="148" t="s">
        <v>40</v>
      </c>
      <c r="B339" s="148"/>
      <c r="C339" s="148"/>
      <c r="D339" s="148"/>
      <c r="E339" s="148"/>
      <c r="F339" s="148"/>
      <c r="G339" s="148"/>
      <c r="H339" s="148"/>
      <c r="I339" s="148"/>
      <c r="J339" s="148"/>
      <c r="K339" s="148"/>
      <c r="L339" s="148"/>
      <c r="M339" s="148"/>
    </row>
    <row r="340" spans="1:12" ht="15.75" customHeight="1">
      <c r="A340" s="149" t="s">
        <v>49</v>
      </c>
      <c r="B340" s="149"/>
      <c r="C340" s="149"/>
      <c r="D340" s="149"/>
      <c r="E340" s="149"/>
      <c r="F340" s="149"/>
      <c r="G340" s="149"/>
      <c r="H340" s="149"/>
      <c r="I340" s="149"/>
      <c r="J340" s="149"/>
      <c r="K340" s="149"/>
      <c r="L340" s="149"/>
    </row>
    <row r="341" spans="1:12" ht="16.5">
      <c r="A341" s="157" t="s">
        <v>33</v>
      </c>
      <c r="B341" s="157"/>
      <c r="C341" s="157"/>
      <c r="D341" s="157"/>
      <c r="E341" s="157"/>
      <c r="F341" s="157"/>
      <c r="G341" s="157"/>
      <c r="H341" s="157"/>
      <c r="I341" s="157"/>
      <c r="J341" s="157"/>
      <c r="K341" s="157"/>
      <c r="L341" s="157"/>
    </row>
    <row r="342" spans="1:13" ht="14.25">
      <c r="A342" s="150"/>
      <c r="B342" s="150"/>
      <c r="J342" s="158" t="s">
        <v>79</v>
      </c>
      <c r="K342" s="158"/>
      <c r="L342" s="158"/>
      <c r="M342" s="158"/>
    </row>
    <row r="343" spans="1:13" ht="15" customHeight="1">
      <c r="A343" s="146" t="s">
        <v>0</v>
      </c>
      <c r="B343" s="144" t="s">
        <v>27</v>
      </c>
      <c r="C343" s="144" t="s">
        <v>1</v>
      </c>
      <c r="D343" s="147" t="s">
        <v>3</v>
      </c>
      <c r="E343" s="144" t="s">
        <v>4</v>
      </c>
      <c r="F343" s="144" t="s">
        <v>5</v>
      </c>
      <c r="G343" s="154" t="s">
        <v>2</v>
      </c>
      <c r="H343" s="155"/>
      <c r="I343" s="155"/>
      <c r="J343" s="155"/>
      <c r="K343" s="155"/>
      <c r="L343" s="156"/>
      <c r="M343" s="152" t="s">
        <v>29</v>
      </c>
    </row>
    <row r="344" spans="1:13" ht="54">
      <c r="A344" s="146"/>
      <c r="B344" s="144"/>
      <c r="C344" s="144"/>
      <c r="D344" s="147"/>
      <c r="E344" s="144"/>
      <c r="F344" s="144"/>
      <c r="G344" s="9" t="s">
        <v>6</v>
      </c>
      <c r="H344" s="9" t="s">
        <v>7</v>
      </c>
      <c r="I344" s="9" t="s">
        <v>45</v>
      </c>
      <c r="J344" s="9" t="s">
        <v>37</v>
      </c>
      <c r="K344" s="9" t="s">
        <v>46</v>
      </c>
      <c r="L344" s="24" t="s">
        <v>9</v>
      </c>
      <c r="M344" s="153"/>
    </row>
    <row r="345" spans="1:13" ht="22.5" customHeight="1">
      <c r="A345" s="4" t="s">
        <v>10</v>
      </c>
      <c r="B345" s="5">
        <f>SUM(C345,D345,E345,F345,L345+M345)</f>
        <v>0</v>
      </c>
      <c r="C345" s="5"/>
      <c r="D345" s="5"/>
      <c r="E345" s="5"/>
      <c r="F345" s="5">
        <f>SUM(G345:K345)</f>
        <v>0</v>
      </c>
      <c r="G345" s="18"/>
      <c r="H345" s="18"/>
      <c r="I345" s="18"/>
      <c r="J345" s="6"/>
      <c r="K345" s="6"/>
      <c r="L345" s="5"/>
      <c r="M345" s="5"/>
    </row>
    <row r="346" spans="1:13" ht="19.5" customHeight="1">
      <c r="A346" s="4" t="s">
        <v>11</v>
      </c>
      <c r="B346" s="5">
        <f>SUM(C346,D346,E346,F346,L346+M346)</f>
        <v>0</v>
      </c>
      <c r="C346" s="5"/>
      <c r="D346" s="5"/>
      <c r="E346" s="5"/>
      <c r="F346" s="5">
        <f>SUM(G346:K346)</f>
        <v>0</v>
      </c>
      <c r="G346" s="18"/>
      <c r="H346" s="18"/>
      <c r="I346" s="18"/>
      <c r="J346" s="6"/>
      <c r="K346" s="6"/>
      <c r="L346" s="5"/>
      <c r="M346" s="5"/>
    </row>
    <row r="347" spans="1:13" ht="19.5" customHeight="1">
      <c r="A347" s="4" t="s">
        <v>12</v>
      </c>
      <c r="B347" s="5">
        <f>SUM(C347,D347,E347,F347,L347+M347)</f>
        <v>9510</v>
      </c>
      <c r="C347" s="5">
        <v>6016</v>
      </c>
      <c r="D347" s="5">
        <v>1203</v>
      </c>
      <c r="E347" s="5"/>
      <c r="F347" s="5">
        <f>SUM(G347:K347)</f>
        <v>2291</v>
      </c>
      <c r="G347" s="18">
        <v>50</v>
      </c>
      <c r="H347" s="18">
        <v>641</v>
      </c>
      <c r="I347" s="18">
        <v>1600</v>
      </c>
      <c r="J347" s="6"/>
      <c r="K347" s="6"/>
      <c r="L347" s="5"/>
      <c r="M347" s="5"/>
    </row>
    <row r="348" spans="1:13" ht="21" customHeight="1">
      <c r="A348" s="27" t="s">
        <v>102</v>
      </c>
      <c r="B348" s="28">
        <f aca="true" t="shared" si="55" ref="B348:M348">SUM(B345:B347)</f>
        <v>9510</v>
      </c>
      <c r="C348" s="28">
        <f t="shared" si="55"/>
        <v>6016</v>
      </c>
      <c r="D348" s="28">
        <f t="shared" si="55"/>
        <v>1203</v>
      </c>
      <c r="E348" s="28">
        <f t="shared" si="55"/>
        <v>0</v>
      </c>
      <c r="F348" s="28">
        <f t="shared" si="55"/>
        <v>2291</v>
      </c>
      <c r="G348" s="29">
        <f t="shared" si="55"/>
        <v>50</v>
      </c>
      <c r="H348" s="29">
        <f t="shared" si="55"/>
        <v>641</v>
      </c>
      <c r="I348" s="29">
        <f t="shared" si="55"/>
        <v>1600</v>
      </c>
      <c r="J348" s="29">
        <f t="shared" si="55"/>
        <v>0</v>
      </c>
      <c r="K348" s="29">
        <f t="shared" si="55"/>
        <v>0</v>
      </c>
      <c r="L348" s="28">
        <f t="shared" si="55"/>
        <v>0</v>
      </c>
      <c r="M348" s="28">
        <f t="shared" si="55"/>
        <v>0</v>
      </c>
    </row>
    <row r="349" spans="1:13" ht="19.5" customHeight="1">
      <c r="A349" s="4" t="s">
        <v>14</v>
      </c>
      <c r="B349" s="5">
        <f>SUM(C349,D349,E349,F349,L349,M349)</f>
        <v>5955</v>
      </c>
      <c r="C349" s="5">
        <v>2544</v>
      </c>
      <c r="D349" s="5">
        <v>509</v>
      </c>
      <c r="E349" s="5"/>
      <c r="F349" s="5">
        <f>SUM(G349:K349)</f>
        <v>2902</v>
      </c>
      <c r="G349" s="18">
        <v>350</v>
      </c>
      <c r="H349" s="18">
        <v>1611</v>
      </c>
      <c r="I349" s="18">
        <v>941</v>
      </c>
      <c r="J349" s="6"/>
      <c r="K349" s="6"/>
      <c r="L349" s="5"/>
      <c r="M349" s="5"/>
    </row>
    <row r="350" spans="1:13" ht="19.5" customHeight="1">
      <c r="A350" s="4" t="s">
        <v>15</v>
      </c>
      <c r="B350" s="5">
        <f>SUM(C350,D350,E350,F350,L350,M350)</f>
        <v>7569</v>
      </c>
      <c r="C350" s="5">
        <v>3350</v>
      </c>
      <c r="D350" s="5">
        <v>670</v>
      </c>
      <c r="E350" s="5"/>
      <c r="F350" s="5">
        <f>SUM(G350:K350)</f>
        <v>3549</v>
      </c>
      <c r="G350" s="18">
        <v>300</v>
      </c>
      <c r="H350" s="18">
        <v>1949</v>
      </c>
      <c r="I350" s="18">
        <v>1200</v>
      </c>
      <c r="J350" s="6"/>
      <c r="K350" s="6">
        <v>100</v>
      </c>
      <c r="L350" s="5"/>
      <c r="M350" s="6"/>
    </row>
    <row r="351" spans="1:13" ht="19.5" customHeight="1">
      <c r="A351" s="4" t="s">
        <v>16</v>
      </c>
      <c r="B351" s="5">
        <f>SUM(C351,D351,E351,F351,L351,M351)</f>
        <v>9300</v>
      </c>
      <c r="C351" s="5">
        <v>5000</v>
      </c>
      <c r="D351" s="5">
        <v>1000</v>
      </c>
      <c r="E351" s="5"/>
      <c r="F351" s="5">
        <f>SUM(G351:K351)</f>
        <v>3300</v>
      </c>
      <c r="G351" s="18">
        <v>300</v>
      </c>
      <c r="H351" s="18">
        <v>1800</v>
      </c>
      <c r="I351" s="18">
        <v>1200</v>
      </c>
      <c r="J351" s="6"/>
      <c r="K351" s="6"/>
      <c r="L351" s="5"/>
      <c r="M351" s="6"/>
    </row>
    <row r="352" spans="1:13" ht="17.25" customHeight="1">
      <c r="A352" s="27" t="s">
        <v>101</v>
      </c>
      <c r="B352" s="28">
        <f aca="true" t="shared" si="56" ref="B352:M352">SUM(B349:B351)</f>
        <v>22824</v>
      </c>
      <c r="C352" s="28">
        <f t="shared" si="56"/>
        <v>10894</v>
      </c>
      <c r="D352" s="28">
        <f t="shared" si="56"/>
        <v>2179</v>
      </c>
      <c r="E352" s="28">
        <f t="shared" si="56"/>
        <v>0</v>
      </c>
      <c r="F352" s="28">
        <f t="shared" si="56"/>
        <v>9751</v>
      </c>
      <c r="G352" s="29">
        <f t="shared" si="56"/>
        <v>950</v>
      </c>
      <c r="H352" s="29">
        <f t="shared" si="56"/>
        <v>5360</v>
      </c>
      <c r="I352" s="29">
        <f t="shared" si="56"/>
        <v>3341</v>
      </c>
      <c r="J352" s="29">
        <f t="shared" si="56"/>
        <v>0</v>
      </c>
      <c r="K352" s="29">
        <f t="shared" si="56"/>
        <v>100</v>
      </c>
      <c r="L352" s="28">
        <f t="shared" si="56"/>
        <v>0</v>
      </c>
      <c r="M352" s="28">
        <f t="shared" si="56"/>
        <v>0</v>
      </c>
    </row>
    <row r="353" spans="1:13" ht="19.5" customHeight="1">
      <c r="A353" s="4" t="s">
        <v>18</v>
      </c>
      <c r="B353" s="5">
        <f>SUM(C353,D353,E353,F353,L353,M353)</f>
        <v>3062</v>
      </c>
      <c r="C353" s="5">
        <v>1260</v>
      </c>
      <c r="D353" s="5">
        <v>252</v>
      </c>
      <c r="E353" s="5"/>
      <c r="F353" s="5">
        <f>SUM(G353:K353)</f>
        <v>1550</v>
      </c>
      <c r="G353" s="18">
        <v>50</v>
      </c>
      <c r="H353" s="18">
        <v>300</v>
      </c>
      <c r="I353" s="18">
        <v>1200</v>
      </c>
      <c r="J353" s="6"/>
      <c r="K353" s="6"/>
      <c r="L353" s="5"/>
      <c r="M353" s="6"/>
    </row>
    <row r="354" spans="1:13" ht="19.5" customHeight="1">
      <c r="A354" s="4" t="s">
        <v>19</v>
      </c>
      <c r="B354" s="5">
        <f>SUM(C354,D354,E354,F354,L354,M354)</f>
        <v>2364</v>
      </c>
      <c r="C354" s="5">
        <v>720</v>
      </c>
      <c r="D354" s="5">
        <v>144</v>
      </c>
      <c r="E354" s="5"/>
      <c r="F354" s="5">
        <f>SUM(G354:K354)</f>
        <v>1500</v>
      </c>
      <c r="G354" s="18">
        <v>50</v>
      </c>
      <c r="H354" s="18">
        <v>250</v>
      </c>
      <c r="I354" s="18">
        <v>1200</v>
      </c>
      <c r="J354" s="13"/>
      <c r="K354" s="23"/>
      <c r="L354" s="5"/>
      <c r="M354" s="10"/>
    </row>
    <row r="355" spans="1:13" ht="19.5" customHeight="1">
      <c r="A355" s="4" t="s">
        <v>20</v>
      </c>
      <c r="B355" s="5">
        <f>SUM(C355,D355,E355,F355,L355,M355)</f>
        <v>4702</v>
      </c>
      <c r="C355" s="5">
        <v>2585</v>
      </c>
      <c r="D355" s="5">
        <v>517</v>
      </c>
      <c r="E355" s="5"/>
      <c r="F355" s="5">
        <f>SUM(G355:K355)</f>
        <v>1600</v>
      </c>
      <c r="G355" s="18">
        <v>150</v>
      </c>
      <c r="H355" s="18">
        <v>250</v>
      </c>
      <c r="I355" s="18">
        <v>1200</v>
      </c>
      <c r="J355" s="6"/>
      <c r="K355" s="6"/>
      <c r="L355" s="5"/>
      <c r="M355" s="10"/>
    </row>
    <row r="356" spans="1:13" ht="23.25" customHeight="1">
      <c r="A356" s="27" t="s">
        <v>100</v>
      </c>
      <c r="B356" s="28">
        <f aca="true" t="shared" si="57" ref="B356:M356">SUM(B353:B355)</f>
        <v>10128</v>
      </c>
      <c r="C356" s="28">
        <f t="shared" si="57"/>
        <v>4565</v>
      </c>
      <c r="D356" s="28">
        <f t="shared" si="57"/>
        <v>913</v>
      </c>
      <c r="E356" s="28">
        <f t="shared" si="57"/>
        <v>0</v>
      </c>
      <c r="F356" s="28">
        <f t="shared" si="57"/>
        <v>4650</v>
      </c>
      <c r="G356" s="29">
        <f t="shared" si="57"/>
        <v>250</v>
      </c>
      <c r="H356" s="29">
        <f t="shared" si="57"/>
        <v>800</v>
      </c>
      <c r="I356" s="29">
        <f t="shared" si="57"/>
        <v>3600</v>
      </c>
      <c r="J356" s="29">
        <f t="shared" si="57"/>
        <v>0</v>
      </c>
      <c r="K356" s="29">
        <f t="shared" si="57"/>
        <v>0</v>
      </c>
      <c r="L356" s="28">
        <f t="shared" si="57"/>
        <v>0</v>
      </c>
      <c r="M356" s="28">
        <f t="shared" si="57"/>
        <v>0</v>
      </c>
    </row>
    <row r="357" spans="1:13" ht="19.5" customHeight="1">
      <c r="A357" s="4" t="s">
        <v>22</v>
      </c>
      <c r="B357" s="5">
        <f>SUM(C357,D357,E357,F357,L357+M357)</f>
        <v>7144</v>
      </c>
      <c r="C357" s="5">
        <v>2585</v>
      </c>
      <c r="D357" s="5">
        <v>517</v>
      </c>
      <c r="E357" s="5"/>
      <c r="F357" s="5">
        <f>SUM(G357:K357)</f>
        <v>2042</v>
      </c>
      <c r="G357" s="18">
        <v>300</v>
      </c>
      <c r="H357" s="18">
        <v>800</v>
      </c>
      <c r="I357" s="18">
        <f>1352-410</f>
        <v>942</v>
      </c>
      <c r="J357" s="13"/>
      <c r="K357" s="23"/>
      <c r="L357" s="5"/>
      <c r="M357" s="26">
        <v>2000</v>
      </c>
    </row>
    <row r="358" spans="1:13" ht="19.5" customHeight="1">
      <c r="A358" s="4" t="s">
        <v>23</v>
      </c>
      <c r="B358" s="5">
        <f>SUM(C358,D358,E358,F358,L358+M358)</f>
        <v>4042</v>
      </c>
      <c r="C358" s="5">
        <v>2585</v>
      </c>
      <c r="D358" s="5">
        <v>517</v>
      </c>
      <c r="E358" s="5"/>
      <c r="F358" s="5">
        <f>SUM(G358:K358)</f>
        <v>940</v>
      </c>
      <c r="G358" s="18">
        <v>300</v>
      </c>
      <c r="H358" s="33">
        <f>900-260</f>
        <v>640</v>
      </c>
      <c r="I358" s="18">
        <v>0</v>
      </c>
      <c r="J358" s="13"/>
      <c r="K358" s="23"/>
      <c r="L358" s="5"/>
      <c r="M358" s="10"/>
    </row>
    <row r="359" spans="1:13" ht="19.5" customHeight="1">
      <c r="A359" s="4" t="s">
        <v>24</v>
      </c>
      <c r="B359" s="5">
        <f>SUM(C359,D359,E359,F359,L359+M359)</f>
        <v>7752</v>
      </c>
      <c r="C359" s="16">
        <f>2585+1200</f>
        <v>3785</v>
      </c>
      <c r="D359" s="16">
        <f>517+240</f>
        <v>757</v>
      </c>
      <c r="E359" s="5"/>
      <c r="F359" s="5">
        <f>SUM(G359:K359)</f>
        <v>1210</v>
      </c>
      <c r="G359" s="18">
        <f>220+990</f>
        <v>1210</v>
      </c>
      <c r="H359" s="33">
        <v>0</v>
      </c>
      <c r="I359" s="18">
        <v>0</v>
      </c>
      <c r="J359" s="13"/>
      <c r="K359" s="23"/>
      <c r="L359" s="5"/>
      <c r="M359" s="44">
        <v>2000</v>
      </c>
    </row>
    <row r="360" spans="1:13" ht="21" customHeight="1">
      <c r="A360" s="27" t="s">
        <v>103</v>
      </c>
      <c r="B360" s="28">
        <f aca="true" t="shared" si="58" ref="B360:M360">SUM(B357:B359)</f>
        <v>18938</v>
      </c>
      <c r="C360" s="28">
        <f t="shared" si="58"/>
        <v>8955</v>
      </c>
      <c r="D360" s="28">
        <f t="shared" si="58"/>
        <v>1791</v>
      </c>
      <c r="E360" s="28">
        <f t="shared" si="58"/>
        <v>0</v>
      </c>
      <c r="F360" s="28">
        <f t="shared" si="58"/>
        <v>4192</v>
      </c>
      <c r="G360" s="29">
        <f t="shared" si="58"/>
        <v>1810</v>
      </c>
      <c r="H360" s="29">
        <f t="shared" si="58"/>
        <v>1440</v>
      </c>
      <c r="I360" s="29">
        <f t="shared" si="58"/>
        <v>942</v>
      </c>
      <c r="J360" s="29">
        <f t="shared" si="58"/>
        <v>0</v>
      </c>
      <c r="K360" s="29">
        <f t="shared" si="58"/>
        <v>0</v>
      </c>
      <c r="L360" s="28">
        <f t="shared" si="58"/>
        <v>0</v>
      </c>
      <c r="M360" s="28">
        <f t="shared" si="58"/>
        <v>4000</v>
      </c>
    </row>
    <row r="361" spans="1:13" ht="22.5" customHeight="1">
      <c r="A361" s="7" t="s">
        <v>39</v>
      </c>
      <c r="B361" s="5">
        <f aca="true" t="shared" si="59" ref="B361:M361">SUM(B360,B356,B352,B348)</f>
        <v>61400</v>
      </c>
      <c r="C361" s="5">
        <f t="shared" si="59"/>
        <v>30430</v>
      </c>
      <c r="D361" s="5">
        <f t="shared" si="59"/>
        <v>6086</v>
      </c>
      <c r="E361" s="5">
        <f t="shared" si="59"/>
        <v>0</v>
      </c>
      <c r="F361" s="5">
        <f t="shared" si="59"/>
        <v>20884</v>
      </c>
      <c r="G361" s="17">
        <f t="shared" si="59"/>
        <v>3060</v>
      </c>
      <c r="H361" s="17">
        <f t="shared" si="59"/>
        <v>8241</v>
      </c>
      <c r="I361" s="17">
        <f t="shared" si="59"/>
        <v>9483</v>
      </c>
      <c r="J361" s="8">
        <f t="shared" si="59"/>
        <v>0</v>
      </c>
      <c r="K361" s="8">
        <f t="shared" si="59"/>
        <v>100</v>
      </c>
      <c r="L361" s="5">
        <f t="shared" si="59"/>
        <v>0</v>
      </c>
      <c r="M361" s="5">
        <f t="shared" si="59"/>
        <v>4000</v>
      </c>
    </row>
    <row r="362" spans="3:13" ht="12.75">
      <c r="C362" s="43"/>
      <c r="D362" s="43"/>
      <c r="G362" s="43"/>
      <c r="H362" s="43"/>
      <c r="I362" s="43"/>
      <c r="M362" s="43"/>
    </row>
    <row r="363" ht="13.5">
      <c r="B363" s="25" t="s">
        <v>47</v>
      </c>
    </row>
    <row r="364" ht="13.5">
      <c r="B364" s="25"/>
    </row>
    <row r="365" ht="13.5">
      <c r="B365" s="25" t="s">
        <v>48</v>
      </c>
    </row>
    <row r="370" spans="1:9" ht="12.75">
      <c r="A370" s="39"/>
      <c r="B370" s="39"/>
      <c r="C370" s="39"/>
      <c r="D370" s="39"/>
      <c r="E370" s="39"/>
      <c r="F370" s="39"/>
      <c r="G370" s="39"/>
      <c r="H370" s="39"/>
      <c r="I370" s="39"/>
    </row>
    <row r="371" spans="1:9" ht="12.75">
      <c r="A371" s="39"/>
      <c r="B371" s="40"/>
      <c r="C371" s="39"/>
      <c r="D371" s="39"/>
      <c r="E371" s="39"/>
      <c r="F371" s="39"/>
      <c r="G371" s="39"/>
      <c r="H371" s="39"/>
      <c r="I371" s="39"/>
    </row>
    <row r="372" spans="1:9" ht="12.75">
      <c r="A372" s="41"/>
      <c r="B372" s="39"/>
      <c r="C372" s="39"/>
      <c r="D372" s="39"/>
      <c r="E372" s="39"/>
      <c r="F372" s="39"/>
      <c r="G372" s="39"/>
      <c r="H372" s="39"/>
      <c r="I372" s="39"/>
    </row>
    <row r="373" spans="1:9" ht="12.75">
      <c r="A373" s="39"/>
      <c r="B373" s="39"/>
      <c r="C373" s="39"/>
      <c r="D373" s="39"/>
      <c r="E373" s="39"/>
      <c r="F373" s="39"/>
      <c r="G373" s="39"/>
      <c r="H373" s="39"/>
      <c r="I373" s="39"/>
    </row>
    <row r="374" spans="1:9" ht="12.75">
      <c r="A374" s="41"/>
      <c r="B374" s="39"/>
      <c r="C374" s="39"/>
      <c r="D374" s="39"/>
      <c r="E374" s="42"/>
      <c r="F374" s="39"/>
      <c r="G374" s="39"/>
      <c r="H374" s="39"/>
      <c r="I374" s="39"/>
    </row>
    <row r="375" spans="1:9" ht="12.75">
      <c r="A375" s="41"/>
      <c r="B375" s="39"/>
      <c r="C375" s="39"/>
      <c r="D375" s="39"/>
      <c r="E375" s="42"/>
      <c r="F375" s="39"/>
      <c r="G375" s="39"/>
      <c r="H375" s="39"/>
      <c r="I375" s="39"/>
    </row>
    <row r="376" spans="1:9" ht="12.75">
      <c r="A376" s="41"/>
      <c r="B376" s="39"/>
      <c r="C376" s="39"/>
      <c r="D376" s="39"/>
      <c r="E376" s="42"/>
      <c r="F376" s="39"/>
      <c r="G376" s="39"/>
      <c r="H376" s="39"/>
      <c r="I376" s="39"/>
    </row>
    <row r="377" spans="1:9" ht="15" customHeight="1">
      <c r="A377" s="39"/>
      <c r="B377" s="39"/>
      <c r="C377" s="39"/>
      <c r="D377" s="39"/>
      <c r="E377" s="39"/>
      <c r="F377" s="39"/>
      <c r="G377" s="39"/>
      <c r="H377" s="39"/>
      <c r="I377" s="39"/>
    </row>
    <row r="378" spans="1:9" ht="12.75">
      <c r="A378" s="39"/>
      <c r="B378" s="39"/>
      <c r="C378" s="39"/>
      <c r="D378" s="39"/>
      <c r="E378" s="39"/>
      <c r="F378" s="39"/>
      <c r="G378" s="39"/>
      <c r="H378" s="39"/>
      <c r="I378" s="39"/>
    </row>
    <row r="379" spans="1:9" ht="12.75">
      <c r="A379" s="41"/>
      <c r="B379" s="39"/>
      <c r="C379" s="39"/>
      <c r="D379" s="39"/>
      <c r="E379" s="39"/>
      <c r="F379" s="39"/>
      <c r="G379" s="39"/>
      <c r="H379" s="39"/>
      <c r="I379" s="39"/>
    </row>
    <row r="380" spans="1:9" ht="12.75">
      <c r="A380" s="39"/>
      <c r="B380" s="39"/>
      <c r="C380" s="39"/>
      <c r="D380" s="39"/>
      <c r="E380" s="39"/>
      <c r="F380" s="39"/>
      <c r="G380" s="39"/>
      <c r="H380" s="39"/>
      <c r="I380" s="39"/>
    </row>
    <row r="381" spans="1:9" ht="12.75">
      <c r="A381" s="39"/>
      <c r="B381" s="39"/>
      <c r="C381" s="39"/>
      <c r="D381" s="39"/>
      <c r="E381" s="39"/>
      <c r="F381" s="39"/>
      <c r="G381" s="39"/>
      <c r="H381" s="39"/>
      <c r="I381" s="39"/>
    </row>
    <row r="382" spans="1:9" ht="12.75">
      <c r="A382" s="39"/>
      <c r="B382" s="39"/>
      <c r="C382" s="39"/>
      <c r="D382" s="39"/>
      <c r="E382" s="39"/>
      <c r="F382" s="39"/>
      <c r="G382" s="39"/>
      <c r="H382" s="39"/>
      <c r="I382" s="39"/>
    </row>
    <row r="383" spans="1:9" ht="12.75">
      <c r="A383" s="39"/>
      <c r="B383" s="39"/>
      <c r="C383" s="39"/>
      <c r="D383" s="39"/>
      <c r="E383" s="39"/>
      <c r="F383" s="39"/>
      <c r="G383" s="39"/>
      <c r="H383" s="39"/>
      <c r="I383" s="39"/>
    </row>
    <row r="384" spans="1:9" ht="12.75">
      <c r="A384" s="39"/>
      <c r="B384" s="39"/>
      <c r="C384" s="39"/>
      <c r="D384" s="39"/>
      <c r="E384" s="39"/>
      <c r="F384" s="39"/>
      <c r="G384" s="39"/>
      <c r="H384" s="39"/>
      <c r="I384" s="39"/>
    </row>
  </sheetData>
  <sheetProtection/>
  <mergeCells count="180">
    <mergeCell ref="A333:J333"/>
    <mergeCell ref="A335:J335"/>
    <mergeCell ref="A308:M308"/>
    <mergeCell ref="E312:E313"/>
    <mergeCell ref="F312:F313"/>
    <mergeCell ref="G312:K312"/>
    <mergeCell ref="L312:L313"/>
    <mergeCell ref="A312:A313"/>
    <mergeCell ref="B312:B313"/>
    <mergeCell ref="C312:C313"/>
    <mergeCell ref="D312:D313"/>
    <mergeCell ref="A309:L309"/>
    <mergeCell ref="A310:L310"/>
    <mergeCell ref="A311:B311"/>
    <mergeCell ref="J311:M311"/>
    <mergeCell ref="M312:M313"/>
    <mergeCell ref="F191:F192"/>
    <mergeCell ref="A180:J180"/>
    <mergeCell ref="E158:E159"/>
    <mergeCell ref="F158:F159"/>
    <mergeCell ref="G158:K158"/>
    <mergeCell ref="A158:A159"/>
    <mergeCell ref="B158:B159"/>
    <mergeCell ref="C158:C159"/>
    <mergeCell ref="D158:D159"/>
    <mergeCell ref="C191:C192"/>
    <mergeCell ref="A156:L156"/>
    <mergeCell ref="A157:B157"/>
    <mergeCell ref="J157:M157"/>
    <mergeCell ref="A178:J178"/>
    <mergeCell ref="L125:L126"/>
    <mergeCell ref="M92:M93"/>
    <mergeCell ref="A154:M154"/>
    <mergeCell ref="A155:L155"/>
    <mergeCell ref="A122:L122"/>
    <mergeCell ref="A123:L123"/>
    <mergeCell ref="A124:B124"/>
    <mergeCell ref="A145:J145"/>
    <mergeCell ref="A147:J147"/>
    <mergeCell ref="E125:E126"/>
    <mergeCell ref="A88:M88"/>
    <mergeCell ref="A85:J85"/>
    <mergeCell ref="B92:B93"/>
    <mergeCell ref="C92:C93"/>
    <mergeCell ref="D92:D93"/>
    <mergeCell ref="A89:L89"/>
    <mergeCell ref="A90:L90"/>
    <mergeCell ref="A91:B91"/>
    <mergeCell ref="E63:E64"/>
    <mergeCell ref="F63:F64"/>
    <mergeCell ref="G63:K63"/>
    <mergeCell ref="C63:C64"/>
    <mergeCell ref="D63:D64"/>
    <mergeCell ref="A63:A64"/>
    <mergeCell ref="B63:B64"/>
    <mergeCell ref="M63:M64"/>
    <mergeCell ref="A83:J83"/>
    <mergeCell ref="L63:L64"/>
    <mergeCell ref="M5:M6"/>
    <mergeCell ref="A25:J25"/>
    <mergeCell ref="A60:L60"/>
    <mergeCell ref="A27:J27"/>
    <mergeCell ref="A29:L29"/>
    <mergeCell ref="A30:L30"/>
    <mergeCell ref="A32:A33"/>
    <mergeCell ref="M32:M33"/>
    <mergeCell ref="A2:L2"/>
    <mergeCell ref="A3:L3"/>
    <mergeCell ref="A5:A6"/>
    <mergeCell ref="B5:B6"/>
    <mergeCell ref="L5:L6"/>
    <mergeCell ref="G5:K5"/>
    <mergeCell ref="F5:F6"/>
    <mergeCell ref="A31:B31"/>
    <mergeCell ref="L32:L33"/>
    <mergeCell ref="C5:C6"/>
    <mergeCell ref="D5:D6"/>
    <mergeCell ref="E5:E6"/>
    <mergeCell ref="D32:D33"/>
    <mergeCell ref="E32:E33"/>
    <mergeCell ref="C32:C33"/>
    <mergeCell ref="A61:L61"/>
    <mergeCell ref="A62:B62"/>
    <mergeCell ref="F32:F33"/>
    <mergeCell ref="G32:K32"/>
    <mergeCell ref="A52:J52"/>
    <mergeCell ref="A54:J54"/>
    <mergeCell ref="B32:B33"/>
    <mergeCell ref="L92:L93"/>
    <mergeCell ref="A92:A93"/>
    <mergeCell ref="A121:M121"/>
    <mergeCell ref="A112:J112"/>
    <mergeCell ref="A114:J114"/>
    <mergeCell ref="E92:E93"/>
    <mergeCell ref="F92:F93"/>
    <mergeCell ref="G92:K92"/>
    <mergeCell ref="G125:K125"/>
    <mergeCell ref="A125:A126"/>
    <mergeCell ref="B125:B126"/>
    <mergeCell ref="C125:C126"/>
    <mergeCell ref="L191:L192"/>
    <mergeCell ref="D125:D126"/>
    <mergeCell ref="A187:M187"/>
    <mergeCell ref="A188:L188"/>
    <mergeCell ref="A189:L189"/>
    <mergeCell ref="M158:M159"/>
    <mergeCell ref="L158:L159"/>
    <mergeCell ref="M125:M126"/>
    <mergeCell ref="M191:M192"/>
    <mergeCell ref="F125:F126"/>
    <mergeCell ref="A211:J211"/>
    <mergeCell ref="A213:J213"/>
    <mergeCell ref="A190:B190"/>
    <mergeCell ref="J190:M190"/>
    <mergeCell ref="A191:A192"/>
    <mergeCell ref="B191:B192"/>
    <mergeCell ref="D191:D192"/>
    <mergeCell ref="E191:E192"/>
    <mergeCell ref="G191:K191"/>
    <mergeCell ref="C343:C344"/>
    <mergeCell ref="D343:D344"/>
    <mergeCell ref="A339:M339"/>
    <mergeCell ref="A340:L340"/>
    <mergeCell ref="A341:L341"/>
    <mergeCell ref="A342:B342"/>
    <mergeCell ref="J342:M342"/>
    <mergeCell ref="E343:E344"/>
    <mergeCell ref="A223:A224"/>
    <mergeCell ref="B223:B224"/>
    <mergeCell ref="A343:A344"/>
    <mergeCell ref="B343:B344"/>
    <mergeCell ref="A243:J243"/>
    <mergeCell ref="C223:C224"/>
    <mergeCell ref="D223:D224"/>
    <mergeCell ref="E223:E224"/>
    <mergeCell ref="A249:M249"/>
    <mergeCell ref="A250:L250"/>
    <mergeCell ref="A219:M219"/>
    <mergeCell ref="A220:L220"/>
    <mergeCell ref="A221:L221"/>
    <mergeCell ref="A222:B222"/>
    <mergeCell ref="J222:M222"/>
    <mergeCell ref="F223:F224"/>
    <mergeCell ref="G223:K223"/>
    <mergeCell ref="L223:L224"/>
    <mergeCell ref="M223:M224"/>
    <mergeCell ref="M343:M344"/>
    <mergeCell ref="G343:L343"/>
    <mergeCell ref="F343:F344"/>
    <mergeCell ref="M253:M254"/>
    <mergeCell ref="L253:L254"/>
    <mergeCell ref="A245:J245"/>
    <mergeCell ref="A251:L251"/>
    <mergeCell ref="A252:B252"/>
    <mergeCell ref="J252:M252"/>
    <mergeCell ref="A273:J273"/>
    <mergeCell ref="A275:J275"/>
    <mergeCell ref="E253:E254"/>
    <mergeCell ref="F253:F254"/>
    <mergeCell ref="G253:K253"/>
    <mergeCell ref="A253:A254"/>
    <mergeCell ref="B253:B254"/>
    <mergeCell ref="C253:C254"/>
    <mergeCell ref="D253:D254"/>
    <mergeCell ref="A278:M278"/>
    <mergeCell ref="A279:L279"/>
    <mergeCell ref="A280:L280"/>
    <mergeCell ref="A281:B281"/>
    <mergeCell ref="J281:M281"/>
    <mergeCell ref="A302:J302"/>
    <mergeCell ref="M282:M283"/>
    <mergeCell ref="L282:L283"/>
    <mergeCell ref="A304:J304"/>
    <mergeCell ref="E282:E283"/>
    <mergeCell ref="F282:F283"/>
    <mergeCell ref="G282:K282"/>
    <mergeCell ref="A282:A283"/>
    <mergeCell ref="B282:B283"/>
    <mergeCell ref="C282:C283"/>
    <mergeCell ref="D282:D283"/>
  </mergeCells>
  <printOptions horizontalCentered="1"/>
  <pageMargins left="0.5905511811023623" right="0" top="0.1968503937007874" bottom="0.1968503937007874" header="0.15748031496062992" footer="0.15748031496062992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M210"/>
  <sheetViews>
    <sheetView zoomScalePageLayoutView="0" workbookViewId="0" topLeftCell="A198">
      <selection activeCell="B192" sqref="B192"/>
    </sheetView>
  </sheetViews>
  <sheetFormatPr defaultColWidth="9.00390625" defaultRowHeight="12.75"/>
  <cols>
    <col min="1" max="1" width="18.375" style="0" customWidth="1"/>
    <col min="2" max="2" width="10.25390625" style="0" customWidth="1"/>
    <col min="3" max="3" width="10.375" style="0" customWidth="1"/>
    <col min="4" max="4" width="10.625" style="0" customWidth="1"/>
    <col min="5" max="5" width="10.25390625" style="0" customWidth="1"/>
    <col min="6" max="10" width="10.75390625" style="0" customWidth="1"/>
    <col min="11" max="11" width="9.25390625" style="0" bestFit="1" customWidth="1"/>
    <col min="12" max="12" width="9.375" style="0" customWidth="1"/>
  </cols>
  <sheetData>
    <row r="1" spans="1:12" ht="12.75">
      <c r="A1" s="148" t="s">
        <v>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6.5" customHeight="1">
      <c r="A2" s="162" t="s">
        <v>32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</row>
    <row r="3" spans="1:12" ht="21.75" customHeight="1">
      <c r="A3" s="149" t="s">
        <v>87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2"/>
    </row>
    <row r="4" spans="1:12" ht="18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2"/>
    </row>
    <row r="5" spans="1:12" ht="13.5" customHeight="1">
      <c r="A5" s="150" t="s">
        <v>91</v>
      </c>
      <c r="B5" s="150"/>
      <c r="C5" s="2"/>
      <c r="D5" s="2"/>
      <c r="E5" s="2"/>
      <c r="F5" s="2"/>
      <c r="G5" s="2"/>
      <c r="H5" s="2"/>
      <c r="I5" s="151" t="s">
        <v>88</v>
      </c>
      <c r="J5" s="151"/>
      <c r="K5" s="151"/>
      <c r="L5" s="151"/>
    </row>
    <row r="6" spans="1:12" ht="15" customHeight="1">
      <c r="A6" s="146" t="s">
        <v>0</v>
      </c>
      <c r="B6" s="144" t="s">
        <v>90</v>
      </c>
      <c r="C6" s="144" t="s">
        <v>1</v>
      </c>
      <c r="D6" s="144" t="s">
        <v>4</v>
      </c>
      <c r="E6" s="144" t="s">
        <v>5</v>
      </c>
      <c r="F6" s="154" t="s">
        <v>2</v>
      </c>
      <c r="G6" s="160"/>
      <c r="H6" s="160"/>
      <c r="I6" s="160"/>
      <c r="J6" s="161"/>
      <c r="K6" s="147" t="s">
        <v>28</v>
      </c>
      <c r="L6" s="147" t="s">
        <v>29</v>
      </c>
    </row>
    <row r="7" spans="1:12" ht="91.5" customHeight="1">
      <c r="A7" s="146"/>
      <c r="B7" s="144"/>
      <c r="C7" s="144"/>
      <c r="D7" s="144"/>
      <c r="E7" s="144"/>
      <c r="F7" s="9" t="s">
        <v>6</v>
      </c>
      <c r="G7" s="9" t="s">
        <v>7</v>
      </c>
      <c r="H7" s="9" t="s">
        <v>37</v>
      </c>
      <c r="I7" s="9" t="s">
        <v>8</v>
      </c>
      <c r="J7" s="9" t="s">
        <v>9</v>
      </c>
      <c r="K7" s="147"/>
      <c r="L7" s="147"/>
    </row>
    <row r="8" spans="1:12" ht="15.75">
      <c r="A8" s="4" t="s">
        <v>10</v>
      </c>
      <c r="B8" s="5">
        <f>SUM(C8,,D8,E8,K8+L8)</f>
        <v>52500</v>
      </c>
      <c r="C8" s="5">
        <v>32500</v>
      </c>
      <c r="D8" s="5">
        <v>1500</v>
      </c>
      <c r="E8" s="5">
        <f>SUM(F8:J8)</f>
        <v>13500</v>
      </c>
      <c r="F8" s="18">
        <v>3500</v>
      </c>
      <c r="G8" s="18">
        <v>4000</v>
      </c>
      <c r="H8" s="18"/>
      <c r="I8" s="6">
        <v>1000</v>
      </c>
      <c r="J8" s="6">
        <v>5000</v>
      </c>
      <c r="K8" s="5"/>
      <c r="L8" s="5">
        <v>5000</v>
      </c>
    </row>
    <row r="9" spans="1:12" ht="15.75">
      <c r="A9" s="4" t="s">
        <v>11</v>
      </c>
      <c r="B9" s="5">
        <f>SUM(C9,,D9,E9,K9+L9)</f>
        <v>52500</v>
      </c>
      <c r="C9" s="5">
        <v>32500</v>
      </c>
      <c r="D9" s="5">
        <v>1500</v>
      </c>
      <c r="E9" s="5">
        <f>SUM(F9:J9)</f>
        <v>13500</v>
      </c>
      <c r="F9" s="18">
        <v>3000</v>
      </c>
      <c r="G9" s="18">
        <v>3500</v>
      </c>
      <c r="H9" s="18"/>
      <c r="I9" s="6">
        <v>2000</v>
      </c>
      <c r="J9" s="6">
        <v>5000</v>
      </c>
      <c r="K9" s="5"/>
      <c r="L9" s="5">
        <v>5000</v>
      </c>
    </row>
    <row r="10" spans="1:12" ht="15.75">
      <c r="A10" s="4" t="s">
        <v>12</v>
      </c>
      <c r="B10" s="5">
        <f>SUM(C10,,D10,E10,K10+L10)</f>
        <v>54000</v>
      </c>
      <c r="C10" s="5">
        <v>32500</v>
      </c>
      <c r="D10" s="5">
        <v>2000</v>
      </c>
      <c r="E10" s="5">
        <f>SUM(F10:J10)</f>
        <v>14500</v>
      </c>
      <c r="F10" s="18">
        <v>2500</v>
      </c>
      <c r="G10" s="18">
        <v>3000</v>
      </c>
      <c r="H10" s="18"/>
      <c r="I10" s="6">
        <v>4000</v>
      </c>
      <c r="J10" s="6">
        <v>5000</v>
      </c>
      <c r="K10" s="5"/>
      <c r="L10" s="5">
        <v>5000</v>
      </c>
    </row>
    <row r="11" spans="1:12" ht="26.25" customHeight="1">
      <c r="A11" s="7" t="s">
        <v>92</v>
      </c>
      <c r="B11" s="5">
        <f aca="true" t="shared" si="0" ref="B11:H11">SUM(B8:B10)</f>
        <v>159000</v>
      </c>
      <c r="C11" s="5">
        <f t="shared" si="0"/>
        <v>97500</v>
      </c>
      <c r="D11" s="5">
        <f t="shared" si="0"/>
        <v>5000</v>
      </c>
      <c r="E11" s="16">
        <f t="shared" si="0"/>
        <v>41500</v>
      </c>
      <c r="F11" s="17">
        <f t="shared" si="0"/>
        <v>9000</v>
      </c>
      <c r="G11" s="17">
        <f t="shared" si="0"/>
        <v>10500</v>
      </c>
      <c r="H11" s="17">
        <f t="shared" si="0"/>
        <v>0</v>
      </c>
      <c r="I11" s="17">
        <f>SUM(I8:I10)</f>
        <v>7000</v>
      </c>
      <c r="J11" s="17">
        <f>SUM(J8:J10)</f>
        <v>15000</v>
      </c>
      <c r="K11" s="5">
        <f>SUM(K8:K10)</f>
        <v>0</v>
      </c>
      <c r="L11" s="5">
        <f>SUM(L8:L10)</f>
        <v>15000</v>
      </c>
    </row>
    <row r="12" spans="1:12" ht="15.75">
      <c r="A12" s="4" t="s">
        <v>14</v>
      </c>
      <c r="B12" s="5">
        <f>SUM(C12,D12,E12,K12,L12)</f>
        <v>52500</v>
      </c>
      <c r="C12" s="5">
        <v>32500</v>
      </c>
      <c r="D12" s="5">
        <v>2000</v>
      </c>
      <c r="E12" s="5">
        <f>SUM(F12:J12)</f>
        <v>14000</v>
      </c>
      <c r="F12" s="18">
        <v>2500</v>
      </c>
      <c r="G12" s="18">
        <v>3500</v>
      </c>
      <c r="H12" s="18"/>
      <c r="I12" s="6">
        <v>3000</v>
      </c>
      <c r="J12" s="6">
        <v>5000</v>
      </c>
      <c r="K12" s="5"/>
      <c r="L12" s="5">
        <v>4000</v>
      </c>
    </row>
    <row r="13" spans="1:12" ht="15.75">
      <c r="A13" s="4" t="s">
        <v>15</v>
      </c>
      <c r="B13" s="5">
        <f aca="true" t="shared" si="1" ref="B13:B22">SUM(C13,D13,E13,K13,L13)</f>
        <v>52500</v>
      </c>
      <c r="C13" s="5">
        <v>32500</v>
      </c>
      <c r="D13" s="5">
        <v>2000</v>
      </c>
      <c r="E13" s="5">
        <f>SUM(F13:J13)</f>
        <v>14000</v>
      </c>
      <c r="F13" s="18">
        <v>2500</v>
      </c>
      <c r="G13" s="18">
        <v>3500</v>
      </c>
      <c r="H13" s="18"/>
      <c r="I13" s="6">
        <v>3000</v>
      </c>
      <c r="J13" s="6">
        <v>5000</v>
      </c>
      <c r="K13" s="5"/>
      <c r="L13" s="8">
        <v>4000</v>
      </c>
    </row>
    <row r="14" spans="1:12" ht="15.75">
      <c r="A14" s="4" t="s">
        <v>16</v>
      </c>
      <c r="B14" s="5">
        <f t="shared" si="1"/>
        <v>48500</v>
      </c>
      <c r="C14" s="5">
        <v>32500</v>
      </c>
      <c r="D14" s="5">
        <v>1000</v>
      </c>
      <c r="E14" s="5">
        <f>SUM(F14:J14)</f>
        <v>13000</v>
      </c>
      <c r="F14" s="18">
        <v>2000</v>
      </c>
      <c r="G14" s="18">
        <v>3000</v>
      </c>
      <c r="H14" s="18"/>
      <c r="I14" s="6">
        <v>3000</v>
      </c>
      <c r="J14" s="6">
        <v>5000</v>
      </c>
      <c r="K14" s="5"/>
      <c r="L14" s="8">
        <v>2000</v>
      </c>
    </row>
    <row r="15" spans="1:12" ht="30" customHeight="1">
      <c r="A15" s="7" t="s">
        <v>93</v>
      </c>
      <c r="B15" s="5">
        <f aca="true" t="shared" si="2" ref="B15:L15">SUM(B12:B14)</f>
        <v>153500</v>
      </c>
      <c r="C15" s="5">
        <f t="shared" si="2"/>
        <v>97500</v>
      </c>
      <c r="D15" s="5">
        <f t="shared" si="2"/>
        <v>5000</v>
      </c>
      <c r="E15" s="5">
        <f t="shared" si="2"/>
        <v>41000</v>
      </c>
      <c r="F15" s="17">
        <f t="shared" si="2"/>
        <v>7000</v>
      </c>
      <c r="G15" s="17">
        <f t="shared" si="2"/>
        <v>10000</v>
      </c>
      <c r="H15" s="17">
        <f t="shared" si="2"/>
        <v>0</v>
      </c>
      <c r="I15" s="8">
        <f t="shared" si="2"/>
        <v>9000</v>
      </c>
      <c r="J15" s="8">
        <f t="shared" si="2"/>
        <v>15000</v>
      </c>
      <c r="K15" s="5">
        <f t="shared" si="2"/>
        <v>0</v>
      </c>
      <c r="L15" s="5">
        <f t="shared" si="2"/>
        <v>10000</v>
      </c>
    </row>
    <row r="16" spans="1:12" ht="15.75">
      <c r="A16" s="4" t="s">
        <v>18</v>
      </c>
      <c r="B16" s="5">
        <f t="shared" si="1"/>
        <v>49500</v>
      </c>
      <c r="C16" s="5">
        <v>32500</v>
      </c>
      <c r="D16" s="5">
        <v>2000</v>
      </c>
      <c r="E16" s="5">
        <f>SUM(F16:J16)</f>
        <v>15000</v>
      </c>
      <c r="F16" s="18">
        <v>2500</v>
      </c>
      <c r="G16" s="18">
        <v>3500</v>
      </c>
      <c r="H16" s="18"/>
      <c r="I16" s="6">
        <v>4000</v>
      </c>
      <c r="J16" s="6">
        <v>5000</v>
      </c>
      <c r="K16" s="5"/>
      <c r="L16" s="6"/>
    </row>
    <row r="17" spans="1:12" ht="15.75">
      <c r="A17" s="4" t="s">
        <v>19</v>
      </c>
      <c r="B17" s="5">
        <f t="shared" si="1"/>
        <v>48500</v>
      </c>
      <c r="C17" s="5">
        <v>32500</v>
      </c>
      <c r="D17" s="5">
        <v>2000</v>
      </c>
      <c r="E17" s="5">
        <f>SUM(F17:J17)</f>
        <v>14000</v>
      </c>
      <c r="F17" s="18">
        <v>2500</v>
      </c>
      <c r="G17" s="18">
        <v>3500</v>
      </c>
      <c r="H17" s="18"/>
      <c r="I17" s="6">
        <v>3000</v>
      </c>
      <c r="J17" s="6">
        <v>5000</v>
      </c>
      <c r="K17" s="5"/>
      <c r="L17" s="10"/>
    </row>
    <row r="18" spans="1:12" ht="15.75">
      <c r="A18" s="4" t="s">
        <v>20</v>
      </c>
      <c r="B18" s="5">
        <f t="shared" si="1"/>
        <v>46500</v>
      </c>
      <c r="C18" s="5">
        <v>32500</v>
      </c>
      <c r="D18" s="5">
        <v>1000</v>
      </c>
      <c r="E18" s="5">
        <f>SUM(F18:J18)</f>
        <v>13000</v>
      </c>
      <c r="F18" s="18">
        <v>2000</v>
      </c>
      <c r="G18" s="18">
        <v>3000</v>
      </c>
      <c r="H18" s="18"/>
      <c r="I18" s="6">
        <v>3000</v>
      </c>
      <c r="J18" s="6">
        <v>5000</v>
      </c>
      <c r="K18" s="5"/>
      <c r="L18" s="10"/>
    </row>
    <row r="19" spans="1:12" ht="25.5" customHeight="1">
      <c r="A19" s="7" t="s">
        <v>94</v>
      </c>
      <c r="B19" s="5">
        <f aca="true" t="shared" si="3" ref="B19:G19">SUM(B16:B18)</f>
        <v>144500</v>
      </c>
      <c r="C19" s="5">
        <f t="shared" si="3"/>
        <v>97500</v>
      </c>
      <c r="D19" s="5">
        <f t="shared" si="3"/>
        <v>5000</v>
      </c>
      <c r="E19" s="5">
        <f t="shared" si="3"/>
        <v>42000</v>
      </c>
      <c r="F19" s="17">
        <f t="shared" si="3"/>
        <v>7000</v>
      </c>
      <c r="G19" s="17">
        <f t="shared" si="3"/>
        <v>10000</v>
      </c>
      <c r="H19" s="17"/>
      <c r="I19" s="8">
        <f>SUM(I16:I18)</f>
        <v>10000</v>
      </c>
      <c r="J19" s="8">
        <f>SUM(J16:J18)</f>
        <v>15000</v>
      </c>
      <c r="K19" s="5">
        <f>SUM(K16:K18)</f>
        <v>0</v>
      </c>
      <c r="L19" s="5">
        <f>SUM(L16:L18)</f>
        <v>0</v>
      </c>
    </row>
    <row r="20" spans="1:12" ht="15.75">
      <c r="A20" s="4" t="s">
        <v>22</v>
      </c>
      <c r="B20" s="5">
        <f t="shared" si="1"/>
        <v>48500</v>
      </c>
      <c r="C20" s="5">
        <v>32500</v>
      </c>
      <c r="D20" s="5">
        <v>2000</v>
      </c>
      <c r="E20" s="5">
        <f>SUM(F20:J20)</f>
        <v>14000</v>
      </c>
      <c r="F20" s="18">
        <v>2500</v>
      </c>
      <c r="G20" s="18">
        <v>3500</v>
      </c>
      <c r="H20" s="18"/>
      <c r="I20" s="6">
        <v>3000</v>
      </c>
      <c r="J20" s="6">
        <v>5000</v>
      </c>
      <c r="K20" s="5"/>
      <c r="L20" s="21"/>
    </row>
    <row r="21" spans="1:12" ht="15.75">
      <c r="A21" s="4" t="s">
        <v>23</v>
      </c>
      <c r="B21" s="5">
        <f t="shared" si="1"/>
        <v>48000</v>
      </c>
      <c r="C21" s="5">
        <v>32500</v>
      </c>
      <c r="D21" s="5">
        <v>2000</v>
      </c>
      <c r="E21" s="5">
        <f>SUM(F21:J21)</f>
        <v>13500</v>
      </c>
      <c r="F21" s="18">
        <v>2500</v>
      </c>
      <c r="G21" s="18">
        <v>3000</v>
      </c>
      <c r="H21" s="18"/>
      <c r="I21" s="6">
        <v>3000</v>
      </c>
      <c r="J21" s="6">
        <v>5000</v>
      </c>
      <c r="K21" s="5"/>
      <c r="L21" s="10"/>
    </row>
    <row r="22" spans="1:12" ht="15.75">
      <c r="A22" s="4" t="s">
        <v>24</v>
      </c>
      <c r="B22" s="5">
        <f t="shared" si="1"/>
        <v>46500</v>
      </c>
      <c r="C22" s="5">
        <v>32500</v>
      </c>
      <c r="D22" s="5">
        <v>1000</v>
      </c>
      <c r="E22" s="5">
        <f>SUM(F22:J22)</f>
        <v>13000</v>
      </c>
      <c r="F22" s="18">
        <v>2000</v>
      </c>
      <c r="G22" s="18">
        <v>3000</v>
      </c>
      <c r="H22" s="18"/>
      <c r="I22" s="6">
        <v>3000</v>
      </c>
      <c r="J22" s="6">
        <v>5000</v>
      </c>
      <c r="K22" s="5"/>
      <c r="L22" s="10"/>
    </row>
    <row r="23" spans="1:12" ht="18.75" customHeight="1">
      <c r="A23" s="7" t="s">
        <v>95</v>
      </c>
      <c r="B23" s="5">
        <f aca="true" t="shared" si="4" ref="B23:G23">SUM(B20:B22)</f>
        <v>143000</v>
      </c>
      <c r="C23" s="5">
        <f t="shared" si="4"/>
        <v>97500</v>
      </c>
      <c r="D23" s="5">
        <f t="shared" si="4"/>
        <v>5000</v>
      </c>
      <c r="E23" s="5">
        <f t="shared" si="4"/>
        <v>40500</v>
      </c>
      <c r="F23" s="17">
        <f t="shared" si="4"/>
        <v>7000</v>
      </c>
      <c r="G23" s="17">
        <f t="shared" si="4"/>
        <v>9500</v>
      </c>
      <c r="H23" s="17"/>
      <c r="I23" s="8">
        <f>SUM(I20:I22)</f>
        <v>9000</v>
      </c>
      <c r="J23" s="8">
        <f>SUM(J20:J22)</f>
        <v>15000</v>
      </c>
      <c r="K23" s="5">
        <f>SUM(K20:K22)</f>
        <v>0</v>
      </c>
      <c r="L23" s="5">
        <f>SUM(L20:L22)</f>
        <v>0</v>
      </c>
    </row>
    <row r="24" spans="1:12" ht="29.25" customHeight="1">
      <c r="A24" s="7" t="s">
        <v>89</v>
      </c>
      <c r="B24" s="5">
        <f aca="true" t="shared" si="5" ref="B24:L24">SUM(B23,B19,B15,B11)</f>
        <v>600000</v>
      </c>
      <c r="C24" s="5">
        <f t="shared" si="5"/>
        <v>390000</v>
      </c>
      <c r="D24" s="5">
        <f t="shared" si="5"/>
        <v>20000</v>
      </c>
      <c r="E24" s="5">
        <f t="shared" si="5"/>
        <v>165000</v>
      </c>
      <c r="F24" s="17">
        <f t="shared" si="5"/>
        <v>30000</v>
      </c>
      <c r="G24" s="17">
        <f t="shared" si="5"/>
        <v>40000</v>
      </c>
      <c r="H24" s="17">
        <f t="shared" si="5"/>
        <v>0</v>
      </c>
      <c r="I24" s="8">
        <f t="shared" si="5"/>
        <v>35000</v>
      </c>
      <c r="J24" s="8">
        <f t="shared" si="5"/>
        <v>60000</v>
      </c>
      <c r="K24" s="5">
        <f t="shared" si="5"/>
        <v>0</v>
      </c>
      <c r="L24" s="5">
        <f t="shared" si="5"/>
        <v>25000</v>
      </c>
    </row>
    <row r="25" spans="1:12" ht="19.5" customHeight="1">
      <c r="A25" s="2"/>
      <c r="B25" s="2"/>
      <c r="C25" s="2"/>
      <c r="D25" s="2"/>
      <c r="E25" s="2"/>
      <c r="F25" s="2"/>
      <c r="G25" s="2"/>
      <c r="H25" s="2"/>
      <c r="I25" s="14"/>
      <c r="J25" s="15"/>
      <c r="K25" s="2"/>
      <c r="L25" s="2"/>
    </row>
    <row r="26" spans="1:12" ht="15">
      <c r="A26" s="143" t="s">
        <v>31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143" t="s">
        <v>41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</row>
    <row r="32" spans="1:12" ht="12.75">
      <c r="A32" s="148" t="s">
        <v>40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</row>
    <row r="33" spans="1:12" ht="16.5">
      <c r="A33" s="162" t="s">
        <v>32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2"/>
    </row>
    <row r="34" spans="1:12" ht="16.5">
      <c r="A34" s="149" t="s">
        <v>87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2"/>
    </row>
    <row r="35" spans="1:12" ht="16.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2"/>
    </row>
    <row r="36" spans="1:12" ht="14.25">
      <c r="A36" s="19"/>
      <c r="B36" s="19"/>
      <c r="C36" s="2"/>
      <c r="D36" s="2"/>
      <c r="E36" s="2"/>
      <c r="F36" s="2"/>
      <c r="G36" s="2"/>
      <c r="H36" s="2"/>
      <c r="I36" s="151" t="s">
        <v>96</v>
      </c>
      <c r="J36" s="151"/>
      <c r="K36" s="151"/>
      <c r="L36" s="151"/>
    </row>
    <row r="37" spans="1:12" ht="14.25">
      <c r="A37" s="146" t="s">
        <v>0</v>
      </c>
      <c r="B37" s="144" t="s">
        <v>90</v>
      </c>
      <c r="C37" s="144" t="s">
        <v>1</v>
      </c>
      <c r="D37" s="144" t="s">
        <v>4</v>
      </c>
      <c r="E37" s="144" t="s">
        <v>5</v>
      </c>
      <c r="F37" s="154" t="s">
        <v>2</v>
      </c>
      <c r="G37" s="160"/>
      <c r="H37" s="160"/>
      <c r="I37" s="160"/>
      <c r="J37" s="161"/>
      <c r="K37" s="147" t="s">
        <v>28</v>
      </c>
      <c r="L37" s="147" t="s">
        <v>29</v>
      </c>
    </row>
    <row r="38" spans="1:12" ht="81">
      <c r="A38" s="146"/>
      <c r="B38" s="144"/>
      <c r="C38" s="144"/>
      <c r="D38" s="144"/>
      <c r="E38" s="144"/>
      <c r="F38" s="9" t="s">
        <v>6</v>
      </c>
      <c r="G38" s="9" t="s">
        <v>7</v>
      </c>
      <c r="H38" s="9" t="s">
        <v>37</v>
      </c>
      <c r="I38" s="9" t="s">
        <v>8</v>
      </c>
      <c r="J38" s="9" t="s">
        <v>9</v>
      </c>
      <c r="K38" s="147"/>
      <c r="L38" s="147"/>
    </row>
    <row r="39" spans="1:12" ht="15.75">
      <c r="A39" s="4" t="s">
        <v>10</v>
      </c>
      <c r="B39" s="5">
        <f>SUM(C39,,D39,E39,K39+L39)</f>
        <v>52500</v>
      </c>
      <c r="C39" s="5">
        <v>32500</v>
      </c>
      <c r="D39" s="5">
        <v>1500</v>
      </c>
      <c r="E39" s="5">
        <f>SUM(F39:J39)</f>
        <v>13500</v>
      </c>
      <c r="F39" s="18">
        <v>3500</v>
      </c>
      <c r="G39" s="18">
        <v>4000</v>
      </c>
      <c r="H39" s="18"/>
      <c r="I39" s="6">
        <v>1000</v>
      </c>
      <c r="J39" s="6">
        <v>5000</v>
      </c>
      <c r="K39" s="5"/>
      <c r="L39" s="5">
        <v>5000</v>
      </c>
    </row>
    <row r="40" spans="1:12" ht="15.75">
      <c r="A40" s="4" t="s">
        <v>11</v>
      </c>
      <c r="B40" s="5">
        <f>SUM(C40,,D40,E40,K40+L40)</f>
        <v>76500</v>
      </c>
      <c r="C40" s="5">
        <v>32500</v>
      </c>
      <c r="D40" s="5">
        <v>1500</v>
      </c>
      <c r="E40" s="5">
        <f>SUM(F40:J40)</f>
        <v>13500</v>
      </c>
      <c r="F40" s="18">
        <v>3000</v>
      </c>
      <c r="G40" s="18">
        <v>3500</v>
      </c>
      <c r="H40" s="18"/>
      <c r="I40" s="6">
        <v>2000</v>
      </c>
      <c r="J40" s="6">
        <v>5000</v>
      </c>
      <c r="K40" s="35">
        <v>24000</v>
      </c>
      <c r="L40" s="5">
        <v>5000</v>
      </c>
    </row>
    <row r="41" spans="1:12" ht="15.75">
      <c r="A41" s="4" t="s">
        <v>12</v>
      </c>
      <c r="B41" s="5">
        <f>SUM(C41,,D41,E41,K41+L41)</f>
        <v>66000</v>
      </c>
      <c r="C41" s="5">
        <v>32500</v>
      </c>
      <c r="D41" s="5">
        <v>2000</v>
      </c>
      <c r="E41" s="5">
        <f>SUM(F41:J41)</f>
        <v>14500</v>
      </c>
      <c r="F41" s="18">
        <v>2500</v>
      </c>
      <c r="G41" s="18">
        <v>3000</v>
      </c>
      <c r="H41" s="18"/>
      <c r="I41" s="6">
        <v>4000</v>
      </c>
      <c r="J41" s="6">
        <v>5000</v>
      </c>
      <c r="K41" s="35">
        <v>12000</v>
      </c>
      <c r="L41" s="5">
        <v>5000</v>
      </c>
    </row>
    <row r="42" spans="1:12" ht="15.75">
      <c r="A42" s="7" t="s">
        <v>92</v>
      </c>
      <c r="B42" s="5">
        <f aca="true" t="shared" si="6" ref="B42:L42">SUM(B39:B41)</f>
        <v>195000</v>
      </c>
      <c r="C42" s="5">
        <f t="shared" si="6"/>
        <v>97500</v>
      </c>
      <c r="D42" s="5">
        <f t="shared" si="6"/>
        <v>5000</v>
      </c>
      <c r="E42" s="16">
        <f t="shared" si="6"/>
        <v>41500</v>
      </c>
      <c r="F42" s="17">
        <f t="shared" si="6"/>
        <v>9000</v>
      </c>
      <c r="G42" s="17">
        <f t="shared" si="6"/>
        <v>10500</v>
      </c>
      <c r="H42" s="17">
        <f t="shared" si="6"/>
        <v>0</v>
      </c>
      <c r="I42" s="17">
        <f t="shared" si="6"/>
        <v>7000</v>
      </c>
      <c r="J42" s="17">
        <f t="shared" si="6"/>
        <v>15000</v>
      </c>
      <c r="K42" s="5">
        <f t="shared" si="6"/>
        <v>36000</v>
      </c>
      <c r="L42" s="5">
        <f t="shared" si="6"/>
        <v>15000</v>
      </c>
    </row>
    <row r="43" spans="1:12" ht="15.75">
      <c r="A43" s="4" t="s">
        <v>14</v>
      </c>
      <c r="B43" s="5">
        <f>SUM(C43,D43,E43,K43,L43)</f>
        <v>52500</v>
      </c>
      <c r="C43" s="5">
        <v>32500</v>
      </c>
      <c r="D43" s="5">
        <v>2000</v>
      </c>
      <c r="E43" s="5">
        <f>SUM(F43:J43)</f>
        <v>14000</v>
      </c>
      <c r="F43" s="18">
        <v>2500</v>
      </c>
      <c r="G43" s="18">
        <v>3500</v>
      </c>
      <c r="H43" s="18"/>
      <c r="I43" s="6">
        <v>3000</v>
      </c>
      <c r="J43" s="6">
        <v>5000</v>
      </c>
      <c r="K43" s="5"/>
      <c r="L43" s="5">
        <v>4000</v>
      </c>
    </row>
    <row r="44" spans="1:12" ht="15.75">
      <c r="A44" s="4" t="s">
        <v>15</v>
      </c>
      <c r="B44" s="5">
        <f>SUM(C44,D44,E44,K44,L44)</f>
        <v>48000</v>
      </c>
      <c r="C44" s="35">
        <v>28000</v>
      </c>
      <c r="D44" s="5">
        <v>2000</v>
      </c>
      <c r="E44" s="5">
        <f>SUM(F44:J44)</f>
        <v>14000</v>
      </c>
      <c r="F44" s="18">
        <v>2500</v>
      </c>
      <c r="G44" s="18">
        <v>3500</v>
      </c>
      <c r="H44" s="18"/>
      <c r="I44" s="6">
        <v>3000</v>
      </c>
      <c r="J44" s="6">
        <v>5000</v>
      </c>
      <c r="K44" s="5"/>
      <c r="L44" s="8">
        <v>4000</v>
      </c>
    </row>
    <row r="45" spans="1:12" ht="15.75">
      <c r="A45" s="4" t="s">
        <v>16</v>
      </c>
      <c r="B45" s="5">
        <f>SUM(C45,D45,E45,K45,L45)</f>
        <v>44000</v>
      </c>
      <c r="C45" s="35">
        <v>28000</v>
      </c>
      <c r="D45" s="5">
        <v>1000</v>
      </c>
      <c r="E45" s="5">
        <f>SUM(F45:J45)</f>
        <v>13000</v>
      </c>
      <c r="F45" s="18">
        <v>2000</v>
      </c>
      <c r="G45" s="18">
        <v>3000</v>
      </c>
      <c r="H45" s="18"/>
      <c r="I45" s="6">
        <v>3000</v>
      </c>
      <c r="J45" s="6">
        <v>5000</v>
      </c>
      <c r="K45" s="5"/>
      <c r="L45" s="8">
        <v>2000</v>
      </c>
    </row>
    <row r="46" spans="1:12" ht="15.75">
      <c r="A46" s="7" t="s">
        <v>93</v>
      </c>
      <c r="B46" s="5">
        <f aca="true" t="shared" si="7" ref="B46:L46">SUM(B43:B45)</f>
        <v>144500</v>
      </c>
      <c r="C46" s="5">
        <f t="shared" si="7"/>
        <v>88500</v>
      </c>
      <c r="D46" s="5">
        <f t="shared" si="7"/>
        <v>5000</v>
      </c>
      <c r="E46" s="5">
        <f t="shared" si="7"/>
        <v>41000</v>
      </c>
      <c r="F46" s="17">
        <f t="shared" si="7"/>
        <v>7000</v>
      </c>
      <c r="G46" s="17">
        <f t="shared" si="7"/>
        <v>10000</v>
      </c>
      <c r="H46" s="17">
        <f t="shared" si="7"/>
        <v>0</v>
      </c>
      <c r="I46" s="8">
        <f t="shared" si="7"/>
        <v>9000</v>
      </c>
      <c r="J46" s="8">
        <f t="shared" si="7"/>
        <v>15000</v>
      </c>
      <c r="K46" s="5">
        <f t="shared" si="7"/>
        <v>0</v>
      </c>
      <c r="L46" s="5">
        <f t="shared" si="7"/>
        <v>10000</v>
      </c>
    </row>
    <row r="47" spans="1:12" ht="15.75">
      <c r="A47" s="4" t="s">
        <v>18</v>
      </c>
      <c r="B47" s="5">
        <f>SUM(C47,D47,E47,K47,L47)</f>
        <v>45000</v>
      </c>
      <c r="C47" s="35">
        <v>28000</v>
      </c>
      <c r="D47" s="5">
        <v>2000</v>
      </c>
      <c r="E47" s="5">
        <f>SUM(F47:J47)</f>
        <v>15000</v>
      </c>
      <c r="F47" s="18">
        <v>2500</v>
      </c>
      <c r="G47" s="18">
        <v>3500</v>
      </c>
      <c r="H47" s="18"/>
      <c r="I47" s="6">
        <v>4000</v>
      </c>
      <c r="J47" s="6">
        <v>5000</v>
      </c>
      <c r="K47" s="5"/>
      <c r="L47" s="6"/>
    </row>
    <row r="48" spans="1:12" ht="15.75">
      <c r="A48" s="4" t="s">
        <v>19</v>
      </c>
      <c r="B48" s="5">
        <f>SUM(C48,D48,E48,K48,L48)</f>
        <v>44000</v>
      </c>
      <c r="C48" s="35">
        <v>28000</v>
      </c>
      <c r="D48" s="5">
        <v>2000</v>
      </c>
      <c r="E48" s="5">
        <f>SUM(F48:J48)</f>
        <v>14000</v>
      </c>
      <c r="F48" s="18">
        <v>2500</v>
      </c>
      <c r="G48" s="18">
        <v>3500</v>
      </c>
      <c r="H48" s="18"/>
      <c r="I48" s="6">
        <v>3000</v>
      </c>
      <c r="J48" s="6">
        <v>5000</v>
      </c>
      <c r="K48" s="5"/>
      <c r="L48" s="10"/>
    </row>
    <row r="49" spans="1:12" ht="15.75">
      <c r="A49" s="4" t="s">
        <v>20</v>
      </c>
      <c r="B49" s="5">
        <f>SUM(C49,D49,E49,K49,L49)</f>
        <v>42000</v>
      </c>
      <c r="C49" s="35">
        <v>28000</v>
      </c>
      <c r="D49" s="5">
        <v>1000</v>
      </c>
      <c r="E49" s="5">
        <f>SUM(F49:J49)</f>
        <v>13000</v>
      </c>
      <c r="F49" s="18">
        <v>2000</v>
      </c>
      <c r="G49" s="18">
        <v>3000</v>
      </c>
      <c r="H49" s="18"/>
      <c r="I49" s="6">
        <v>3000</v>
      </c>
      <c r="J49" s="6">
        <v>5000</v>
      </c>
      <c r="K49" s="5"/>
      <c r="L49" s="10"/>
    </row>
    <row r="50" spans="1:12" ht="15.75">
      <c r="A50" s="7" t="s">
        <v>94</v>
      </c>
      <c r="B50" s="5">
        <f aca="true" t="shared" si="8" ref="B50:G50">SUM(B47:B49)</f>
        <v>131000</v>
      </c>
      <c r="C50" s="5">
        <f t="shared" si="8"/>
        <v>84000</v>
      </c>
      <c r="D50" s="5">
        <f t="shared" si="8"/>
        <v>5000</v>
      </c>
      <c r="E50" s="5">
        <f t="shared" si="8"/>
        <v>42000</v>
      </c>
      <c r="F50" s="17">
        <f t="shared" si="8"/>
        <v>7000</v>
      </c>
      <c r="G50" s="17">
        <f t="shared" si="8"/>
        <v>10000</v>
      </c>
      <c r="H50" s="17"/>
      <c r="I50" s="8">
        <f>SUM(I47:I49)</f>
        <v>10000</v>
      </c>
      <c r="J50" s="8">
        <f>SUM(J47:J49)</f>
        <v>15000</v>
      </c>
      <c r="K50" s="5">
        <f>SUM(K47:K49)</f>
        <v>0</v>
      </c>
      <c r="L50" s="5">
        <f>SUM(L47:L49)</f>
        <v>0</v>
      </c>
    </row>
    <row r="51" spans="1:12" ht="15.75">
      <c r="A51" s="4" t="s">
        <v>22</v>
      </c>
      <c r="B51" s="5">
        <f>SUM(C51,D51,E51,K51,L51)</f>
        <v>44000</v>
      </c>
      <c r="C51" s="35">
        <v>28000</v>
      </c>
      <c r="D51" s="5">
        <v>2000</v>
      </c>
      <c r="E51" s="5">
        <f>SUM(F51:J51)</f>
        <v>14000</v>
      </c>
      <c r="F51" s="18">
        <v>2500</v>
      </c>
      <c r="G51" s="18">
        <v>3500</v>
      </c>
      <c r="H51" s="18"/>
      <c r="I51" s="6">
        <v>3000</v>
      </c>
      <c r="J51" s="6">
        <v>5000</v>
      </c>
      <c r="K51" s="5"/>
      <c r="L51" s="21"/>
    </row>
    <row r="52" spans="1:12" ht="15.75">
      <c r="A52" s="4" t="s">
        <v>23</v>
      </c>
      <c r="B52" s="5">
        <f>SUM(C52,D52,E52,K52,L52)</f>
        <v>43500</v>
      </c>
      <c r="C52" s="35">
        <v>28000</v>
      </c>
      <c r="D52" s="5">
        <v>2000</v>
      </c>
      <c r="E52" s="5">
        <f>SUM(F52:J52)</f>
        <v>13500</v>
      </c>
      <c r="F52" s="18">
        <v>2500</v>
      </c>
      <c r="G52" s="18">
        <v>3000</v>
      </c>
      <c r="H52" s="18"/>
      <c r="I52" s="6">
        <v>3000</v>
      </c>
      <c r="J52" s="6">
        <v>5000</v>
      </c>
      <c r="K52" s="5"/>
      <c r="L52" s="10"/>
    </row>
    <row r="53" spans="1:12" ht="15.75">
      <c r="A53" s="4" t="s">
        <v>24</v>
      </c>
      <c r="B53" s="5">
        <f>SUM(C53,D53,E53,K53,L53)</f>
        <v>42000</v>
      </c>
      <c r="C53" s="35">
        <v>28000</v>
      </c>
      <c r="D53" s="5">
        <v>1000</v>
      </c>
      <c r="E53" s="5">
        <f>SUM(F53:J53)</f>
        <v>13000</v>
      </c>
      <c r="F53" s="18">
        <v>2000</v>
      </c>
      <c r="G53" s="18">
        <v>3000</v>
      </c>
      <c r="H53" s="18"/>
      <c r="I53" s="6">
        <v>3000</v>
      </c>
      <c r="J53" s="6">
        <v>5000</v>
      </c>
      <c r="K53" s="5"/>
      <c r="L53" s="10"/>
    </row>
    <row r="54" spans="1:12" ht="15.75">
      <c r="A54" s="7" t="s">
        <v>95</v>
      </c>
      <c r="B54" s="5">
        <f aca="true" t="shared" si="9" ref="B54:G54">SUM(B51:B53)</f>
        <v>129500</v>
      </c>
      <c r="C54" s="5">
        <f t="shared" si="9"/>
        <v>84000</v>
      </c>
      <c r="D54" s="5">
        <f t="shared" si="9"/>
        <v>5000</v>
      </c>
      <c r="E54" s="5">
        <f t="shared" si="9"/>
        <v>40500</v>
      </c>
      <c r="F54" s="17">
        <f t="shared" si="9"/>
        <v>7000</v>
      </c>
      <c r="G54" s="17">
        <f t="shared" si="9"/>
        <v>9500</v>
      </c>
      <c r="H54" s="17"/>
      <c r="I54" s="8">
        <f>SUM(I51:I53)</f>
        <v>9000</v>
      </c>
      <c r="J54" s="8">
        <f>SUM(J51:J53)</f>
        <v>15000</v>
      </c>
      <c r="K54" s="5">
        <f>SUM(K51:K53)</f>
        <v>0</v>
      </c>
      <c r="L54" s="5">
        <f>SUM(L51:L53)</f>
        <v>0</v>
      </c>
    </row>
    <row r="55" spans="1:12" ht="15.75">
      <c r="A55" s="7" t="s">
        <v>89</v>
      </c>
      <c r="B55" s="5">
        <f aca="true" t="shared" si="10" ref="B55:L55">SUM(B54,B50,B46,B42)</f>
        <v>600000</v>
      </c>
      <c r="C55" s="5">
        <f t="shared" si="10"/>
        <v>354000</v>
      </c>
      <c r="D55" s="5">
        <f t="shared" si="10"/>
        <v>20000</v>
      </c>
      <c r="E55" s="5">
        <f t="shared" si="10"/>
        <v>165000</v>
      </c>
      <c r="F55" s="17">
        <f t="shared" si="10"/>
        <v>30000</v>
      </c>
      <c r="G55" s="17">
        <f t="shared" si="10"/>
        <v>40000</v>
      </c>
      <c r="H55" s="17">
        <f t="shared" si="10"/>
        <v>0</v>
      </c>
      <c r="I55" s="8">
        <f t="shared" si="10"/>
        <v>35000</v>
      </c>
      <c r="J55" s="8">
        <f t="shared" si="10"/>
        <v>60000</v>
      </c>
      <c r="K55" s="5">
        <f t="shared" si="10"/>
        <v>36000</v>
      </c>
      <c r="L55" s="5">
        <f t="shared" si="10"/>
        <v>25000</v>
      </c>
    </row>
    <row r="56" spans="1:12" ht="12.75">
      <c r="A56" s="2"/>
      <c r="B56" s="2"/>
      <c r="C56" s="2"/>
      <c r="D56" s="2"/>
      <c r="E56" s="2"/>
      <c r="F56" s="2"/>
      <c r="G56" s="2"/>
      <c r="H56" s="2"/>
      <c r="I56" s="14"/>
      <c r="J56" s="15"/>
      <c r="K56" s="2"/>
      <c r="L56" s="2"/>
    </row>
    <row r="57" spans="1:12" ht="15">
      <c r="A57" s="143" t="s">
        <v>31</v>
      </c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143" t="s">
        <v>41</v>
      </c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</row>
    <row r="62" spans="1:12" ht="12.75">
      <c r="A62" s="148" t="s">
        <v>40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</row>
    <row r="63" spans="1:12" ht="16.5">
      <c r="A63" s="162" t="s">
        <v>32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2"/>
    </row>
    <row r="64" spans="1:12" ht="16.5">
      <c r="A64" s="149" t="s">
        <v>87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2"/>
    </row>
    <row r="65" spans="1:12" ht="16.5">
      <c r="A65" s="149"/>
      <c r="B65" s="149"/>
      <c r="C65" s="52"/>
      <c r="D65" s="52"/>
      <c r="E65" s="52"/>
      <c r="F65" s="52"/>
      <c r="G65" s="52"/>
      <c r="H65" s="52"/>
      <c r="I65" s="52"/>
      <c r="J65" s="52"/>
      <c r="K65" s="52"/>
      <c r="L65" s="2"/>
    </row>
    <row r="66" spans="1:12" ht="14.25">
      <c r="A66" s="150" t="s">
        <v>99</v>
      </c>
      <c r="B66" s="150"/>
      <c r="C66" s="2"/>
      <c r="D66" s="2"/>
      <c r="E66" s="2"/>
      <c r="F66" s="2"/>
      <c r="G66" s="2"/>
      <c r="H66" s="2"/>
      <c r="I66" s="151" t="s">
        <v>98</v>
      </c>
      <c r="J66" s="151"/>
      <c r="K66" s="151"/>
      <c r="L66" s="151"/>
    </row>
    <row r="67" spans="1:12" ht="14.25">
      <c r="A67" s="146" t="s">
        <v>0</v>
      </c>
      <c r="B67" s="144" t="s">
        <v>90</v>
      </c>
      <c r="C67" s="144" t="s">
        <v>1</v>
      </c>
      <c r="D67" s="144" t="s">
        <v>4</v>
      </c>
      <c r="E67" s="144" t="s">
        <v>5</v>
      </c>
      <c r="F67" s="154" t="s">
        <v>2</v>
      </c>
      <c r="G67" s="160"/>
      <c r="H67" s="160"/>
      <c r="I67" s="160"/>
      <c r="J67" s="161"/>
      <c r="K67" s="147" t="s">
        <v>28</v>
      </c>
      <c r="L67" s="147" t="s">
        <v>29</v>
      </c>
    </row>
    <row r="68" spans="1:12" ht="81">
      <c r="A68" s="146"/>
      <c r="B68" s="144"/>
      <c r="C68" s="144"/>
      <c r="D68" s="144"/>
      <c r="E68" s="144"/>
      <c r="F68" s="9" t="s">
        <v>6</v>
      </c>
      <c r="G68" s="9" t="s">
        <v>7</v>
      </c>
      <c r="H68" s="9" t="s">
        <v>37</v>
      </c>
      <c r="I68" s="9" t="s">
        <v>8</v>
      </c>
      <c r="J68" s="9" t="s">
        <v>9</v>
      </c>
      <c r="K68" s="147"/>
      <c r="L68" s="147"/>
    </row>
    <row r="69" spans="1:12" ht="15.75">
      <c r="A69" s="4" t="s">
        <v>10</v>
      </c>
      <c r="B69" s="5">
        <f>SUM(C69,,D69,E69,K69+L69)</f>
        <v>52500</v>
      </c>
      <c r="C69" s="5">
        <v>32500</v>
      </c>
      <c r="D69" s="5">
        <v>1500</v>
      </c>
      <c r="E69" s="5">
        <f>SUM(F69:J69)</f>
        <v>13500</v>
      </c>
      <c r="F69" s="18">
        <v>3500</v>
      </c>
      <c r="G69" s="18">
        <v>4000</v>
      </c>
      <c r="H69" s="18"/>
      <c r="I69" s="6">
        <v>1000</v>
      </c>
      <c r="J69" s="6">
        <v>5000</v>
      </c>
      <c r="K69" s="5"/>
      <c r="L69" s="5">
        <v>5000</v>
      </c>
    </row>
    <row r="70" spans="1:12" ht="15.75">
      <c r="A70" s="4" t="s">
        <v>11</v>
      </c>
      <c r="B70" s="5">
        <f>SUM(C70,,D70,E70,K70+L70)</f>
        <v>76500</v>
      </c>
      <c r="C70" s="5">
        <v>32500</v>
      </c>
      <c r="D70" s="5">
        <v>1500</v>
      </c>
      <c r="E70" s="5">
        <f>SUM(F70:J70)</f>
        <v>13500</v>
      </c>
      <c r="F70" s="18">
        <v>3000</v>
      </c>
      <c r="G70" s="18">
        <v>3500</v>
      </c>
      <c r="H70" s="18"/>
      <c r="I70" s="6">
        <v>2000</v>
      </c>
      <c r="J70" s="6">
        <v>5000</v>
      </c>
      <c r="K70" s="16">
        <v>24000</v>
      </c>
      <c r="L70" s="5">
        <v>5000</v>
      </c>
    </row>
    <row r="71" spans="1:12" ht="15.75">
      <c r="A71" s="4" t="s">
        <v>12</v>
      </c>
      <c r="B71" s="5">
        <f>SUM(C71,,D71,E71,K71+L71)</f>
        <v>86000</v>
      </c>
      <c r="C71" s="5">
        <v>32500</v>
      </c>
      <c r="D71" s="35">
        <v>7000</v>
      </c>
      <c r="E71" s="5">
        <f>SUM(F71:J71)</f>
        <v>29500</v>
      </c>
      <c r="F71" s="18">
        <v>2500</v>
      </c>
      <c r="G71" s="18">
        <v>3000</v>
      </c>
      <c r="H71" s="18"/>
      <c r="I71" s="6">
        <v>4000</v>
      </c>
      <c r="J71" s="36">
        <v>20000</v>
      </c>
      <c r="K71" s="16">
        <v>12000</v>
      </c>
      <c r="L71" s="5">
        <v>5000</v>
      </c>
    </row>
    <row r="72" spans="1:12" ht="15.75">
      <c r="A72" s="27" t="s">
        <v>92</v>
      </c>
      <c r="B72" s="28">
        <f aca="true" t="shared" si="11" ref="B72:L72">SUM(B69:B71)</f>
        <v>215000</v>
      </c>
      <c r="C72" s="28">
        <f t="shared" si="11"/>
        <v>97500</v>
      </c>
      <c r="D72" s="28">
        <f t="shared" si="11"/>
        <v>10000</v>
      </c>
      <c r="E72" s="28">
        <f t="shared" si="11"/>
        <v>56500</v>
      </c>
      <c r="F72" s="29">
        <f t="shared" si="11"/>
        <v>9000</v>
      </c>
      <c r="G72" s="29">
        <f t="shared" si="11"/>
        <v>10500</v>
      </c>
      <c r="H72" s="29">
        <f t="shared" si="11"/>
        <v>0</v>
      </c>
      <c r="I72" s="29">
        <f t="shared" si="11"/>
        <v>7000</v>
      </c>
      <c r="J72" s="29">
        <f t="shared" si="11"/>
        <v>30000</v>
      </c>
      <c r="K72" s="28">
        <f t="shared" si="11"/>
        <v>36000</v>
      </c>
      <c r="L72" s="28">
        <f t="shared" si="11"/>
        <v>15000</v>
      </c>
    </row>
    <row r="73" spans="1:12" ht="15.75">
      <c r="A73" s="4" t="s">
        <v>14</v>
      </c>
      <c r="B73" s="5">
        <f>SUM(C73,D73,E73,K73,L73)</f>
        <v>64500</v>
      </c>
      <c r="C73" s="5">
        <v>32500</v>
      </c>
      <c r="D73" s="5">
        <v>2000</v>
      </c>
      <c r="E73" s="5">
        <f>SUM(F73:J73)</f>
        <v>14000</v>
      </c>
      <c r="F73" s="18">
        <v>2500</v>
      </c>
      <c r="G73" s="18">
        <v>3500</v>
      </c>
      <c r="H73" s="18"/>
      <c r="I73" s="6">
        <v>3000</v>
      </c>
      <c r="J73" s="6">
        <v>5000</v>
      </c>
      <c r="K73" s="35">
        <v>12000</v>
      </c>
      <c r="L73" s="5">
        <v>4000</v>
      </c>
    </row>
    <row r="74" spans="1:12" ht="15.75">
      <c r="A74" s="4" t="s">
        <v>15</v>
      </c>
      <c r="B74" s="5">
        <f>SUM(C74,D74,E74,K74,L74)</f>
        <v>64500</v>
      </c>
      <c r="C74" s="35">
        <v>32500</v>
      </c>
      <c r="D74" s="5">
        <v>2000</v>
      </c>
      <c r="E74" s="5">
        <f>SUM(F74:J74)</f>
        <v>14000</v>
      </c>
      <c r="F74" s="18">
        <v>2500</v>
      </c>
      <c r="G74" s="18">
        <v>3500</v>
      </c>
      <c r="H74" s="18"/>
      <c r="I74" s="6">
        <v>3000</v>
      </c>
      <c r="J74" s="6">
        <v>5000</v>
      </c>
      <c r="K74" s="35">
        <v>12000</v>
      </c>
      <c r="L74" s="8">
        <v>4000</v>
      </c>
    </row>
    <row r="75" spans="1:12" ht="15.75">
      <c r="A75" s="4" t="s">
        <v>16</v>
      </c>
      <c r="B75" s="5">
        <f>SUM(C75,D75,E75,K75,L75)</f>
        <v>60500</v>
      </c>
      <c r="C75" s="35">
        <v>32500</v>
      </c>
      <c r="D75" s="5">
        <v>1000</v>
      </c>
      <c r="E75" s="5">
        <f>SUM(F75:J75)</f>
        <v>13000</v>
      </c>
      <c r="F75" s="18">
        <v>2000</v>
      </c>
      <c r="G75" s="18">
        <v>3000</v>
      </c>
      <c r="H75" s="18"/>
      <c r="I75" s="6">
        <v>3000</v>
      </c>
      <c r="J75" s="6">
        <v>5000</v>
      </c>
      <c r="K75" s="35">
        <v>12000</v>
      </c>
      <c r="L75" s="8">
        <v>2000</v>
      </c>
    </row>
    <row r="76" spans="1:12" ht="15.75">
      <c r="A76" s="27" t="s">
        <v>93</v>
      </c>
      <c r="B76" s="28">
        <f aca="true" t="shared" si="12" ref="B76:L76">SUM(B73:B75)</f>
        <v>189500</v>
      </c>
      <c r="C76" s="28">
        <f t="shared" si="12"/>
        <v>97500</v>
      </c>
      <c r="D76" s="28">
        <f t="shared" si="12"/>
        <v>5000</v>
      </c>
      <c r="E76" s="28">
        <f t="shared" si="12"/>
        <v>41000</v>
      </c>
      <c r="F76" s="29">
        <f t="shared" si="12"/>
        <v>7000</v>
      </c>
      <c r="G76" s="29">
        <f t="shared" si="12"/>
        <v>10000</v>
      </c>
      <c r="H76" s="29">
        <f t="shared" si="12"/>
        <v>0</v>
      </c>
      <c r="I76" s="29">
        <f t="shared" si="12"/>
        <v>9000</v>
      </c>
      <c r="J76" s="29">
        <f t="shared" si="12"/>
        <v>15000</v>
      </c>
      <c r="K76" s="28">
        <f t="shared" si="12"/>
        <v>36000</v>
      </c>
      <c r="L76" s="28">
        <f t="shared" si="12"/>
        <v>10000</v>
      </c>
    </row>
    <row r="77" spans="1:12" ht="15.75">
      <c r="A77" s="4" t="s">
        <v>18</v>
      </c>
      <c r="B77" s="5">
        <f>SUM(C77,D77,E77,K77,L77)</f>
        <v>58500</v>
      </c>
      <c r="C77" s="35">
        <v>32500</v>
      </c>
      <c r="D77" s="35">
        <v>1000</v>
      </c>
      <c r="E77" s="5">
        <f>SUM(F77:J77)</f>
        <v>13000</v>
      </c>
      <c r="F77" s="18">
        <v>2500</v>
      </c>
      <c r="G77" s="18">
        <v>3500</v>
      </c>
      <c r="H77" s="18"/>
      <c r="I77" s="6">
        <v>4000</v>
      </c>
      <c r="J77" s="36">
        <v>3000</v>
      </c>
      <c r="K77" s="35">
        <v>12000</v>
      </c>
      <c r="L77" s="6"/>
    </row>
    <row r="78" spans="1:12" ht="15.75">
      <c r="A78" s="4" t="s">
        <v>19</v>
      </c>
      <c r="B78" s="5">
        <f>SUM(C78,D78,E78,K78,L78)</f>
        <v>57500</v>
      </c>
      <c r="C78" s="35">
        <v>32500</v>
      </c>
      <c r="D78" s="35">
        <v>1000</v>
      </c>
      <c r="E78" s="5">
        <f>SUM(F78:J78)</f>
        <v>12000</v>
      </c>
      <c r="F78" s="18">
        <v>2500</v>
      </c>
      <c r="G78" s="18">
        <v>3500</v>
      </c>
      <c r="H78" s="18"/>
      <c r="I78" s="6">
        <v>3000</v>
      </c>
      <c r="J78" s="36">
        <v>3000</v>
      </c>
      <c r="K78" s="35">
        <v>12000</v>
      </c>
      <c r="L78" s="10"/>
    </row>
    <row r="79" spans="1:12" ht="15.75">
      <c r="A79" s="4" t="s">
        <v>20</v>
      </c>
      <c r="B79" s="5">
        <f>SUM(C79,D79,E79,K79,L79)</f>
        <v>55500</v>
      </c>
      <c r="C79" s="35">
        <v>32500</v>
      </c>
      <c r="D79" s="5">
        <v>1000</v>
      </c>
      <c r="E79" s="5">
        <f>SUM(F79:J79)</f>
        <v>10000</v>
      </c>
      <c r="F79" s="18">
        <v>2000</v>
      </c>
      <c r="G79" s="18">
        <v>3000</v>
      </c>
      <c r="H79" s="18"/>
      <c r="I79" s="6">
        <v>3000</v>
      </c>
      <c r="J79" s="36">
        <v>2000</v>
      </c>
      <c r="K79" s="35">
        <v>12000</v>
      </c>
      <c r="L79" s="10"/>
    </row>
    <row r="80" spans="1:12" ht="15.75">
      <c r="A80" s="27" t="s">
        <v>94</v>
      </c>
      <c r="B80" s="28">
        <f aca="true" t="shared" si="13" ref="B80:G80">SUM(B77:B79)</f>
        <v>171500</v>
      </c>
      <c r="C80" s="28">
        <f t="shared" si="13"/>
        <v>97500</v>
      </c>
      <c r="D80" s="28">
        <f t="shared" si="13"/>
        <v>3000</v>
      </c>
      <c r="E80" s="28">
        <f t="shared" si="13"/>
        <v>35000</v>
      </c>
      <c r="F80" s="29">
        <f t="shared" si="13"/>
        <v>7000</v>
      </c>
      <c r="G80" s="29">
        <f t="shared" si="13"/>
        <v>10000</v>
      </c>
      <c r="H80" s="29"/>
      <c r="I80" s="29">
        <f>SUM(I77:I79)</f>
        <v>10000</v>
      </c>
      <c r="J80" s="29">
        <f>SUM(J77:J79)</f>
        <v>8000</v>
      </c>
      <c r="K80" s="28">
        <f>SUM(K77:K79)</f>
        <v>36000</v>
      </c>
      <c r="L80" s="28">
        <f>SUM(L77:L79)</f>
        <v>0</v>
      </c>
    </row>
    <row r="81" spans="1:12" ht="15.75">
      <c r="A81" s="4" t="s">
        <v>22</v>
      </c>
      <c r="B81" s="5">
        <f>SUM(C81,D81,E81,K81,L81)</f>
        <v>57500</v>
      </c>
      <c r="C81" s="35">
        <v>32500</v>
      </c>
      <c r="D81" s="35">
        <v>1000</v>
      </c>
      <c r="E81" s="5">
        <f>SUM(F81:J81)</f>
        <v>12000</v>
      </c>
      <c r="F81" s="18">
        <v>2500</v>
      </c>
      <c r="G81" s="18">
        <v>3500</v>
      </c>
      <c r="H81" s="18"/>
      <c r="I81" s="6">
        <v>3000</v>
      </c>
      <c r="J81" s="36">
        <v>3000</v>
      </c>
      <c r="K81" s="35">
        <v>12000</v>
      </c>
      <c r="L81" s="21"/>
    </row>
    <row r="82" spans="1:12" ht="15.75">
      <c r="A82" s="4" t="s">
        <v>23</v>
      </c>
      <c r="B82" s="5">
        <f>SUM(C82,D82,E82,K82,L82)</f>
        <v>56000</v>
      </c>
      <c r="C82" s="35">
        <v>32500</v>
      </c>
      <c r="D82" s="35">
        <v>1000</v>
      </c>
      <c r="E82" s="5">
        <f>SUM(F82:J82)</f>
        <v>10500</v>
      </c>
      <c r="F82" s="18">
        <v>2500</v>
      </c>
      <c r="G82" s="18">
        <v>3000</v>
      </c>
      <c r="H82" s="18"/>
      <c r="I82" s="6">
        <v>3000</v>
      </c>
      <c r="J82" s="36">
        <v>2000</v>
      </c>
      <c r="K82" s="35">
        <v>12000</v>
      </c>
      <c r="L82" s="10"/>
    </row>
    <row r="83" spans="1:12" ht="15.75">
      <c r="A83" s="4" t="s">
        <v>24</v>
      </c>
      <c r="B83" s="5">
        <f>SUM(C83,D83,E83,K83,L83)</f>
        <v>54500</v>
      </c>
      <c r="C83" s="35">
        <v>32500</v>
      </c>
      <c r="D83" s="5">
        <v>0</v>
      </c>
      <c r="E83" s="5">
        <f>SUM(F83:J83)</f>
        <v>10000</v>
      </c>
      <c r="F83" s="18">
        <v>2000</v>
      </c>
      <c r="G83" s="18">
        <v>3000</v>
      </c>
      <c r="H83" s="18"/>
      <c r="I83" s="6">
        <v>3000</v>
      </c>
      <c r="J83" s="36">
        <v>2000</v>
      </c>
      <c r="K83" s="35">
        <v>12000</v>
      </c>
      <c r="L83" s="10"/>
    </row>
    <row r="84" spans="1:12" ht="15.75">
      <c r="A84" s="27" t="s">
        <v>95</v>
      </c>
      <c r="B84" s="28">
        <f aca="true" t="shared" si="14" ref="B84:G84">SUM(B81:B83)</f>
        <v>168000</v>
      </c>
      <c r="C84" s="28">
        <f t="shared" si="14"/>
        <v>97500</v>
      </c>
      <c r="D84" s="28">
        <f t="shared" si="14"/>
        <v>2000</v>
      </c>
      <c r="E84" s="28">
        <f t="shared" si="14"/>
        <v>32500</v>
      </c>
      <c r="F84" s="29">
        <f t="shared" si="14"/>
        <v>7000</v>
      </c>
      <c r="G84" s="29">
        <f t="shared" si="14"/>
        <v>9500</v>
      </c>
      <c r="H84" s="29"/>
      <c r="I84" s="29">
        <f>SUM(I81:I83)</f>
        <v>9000</v>
      </c>
      <c r="J84" s="29">
        <f>SUM(J81:J83)</f>
        <v>7000</v>
      </c>
      <c r="K84" s="28">
        <f>SUM(K81:K83)</f>
        <v>36000</v>
      </c>
      <c r="L84" s="28">
        <f>SUM(L81:L83)</f>
        <v>0</v>
      </c>
    </row>
    <row r="85" spans="1:12" ht="15.75">
      <c r="A85" s="55" t="s">
        <v>89</v>
      </c>
      <c r="B85" s="56">
        <f aca="true" t="shared" si="15" ref="B85:L85">SUM(B84,B80,B76,B72)</f>
        <v>744000</v>
      </c>
      <c r="C85" s="56">
        <f t="shared" si="15"/>
        <v>390000</v>
      </c>
      <c r="D85" s="56">
        <f t="shared" si="15"/>
        <v>20000</v>
      </c>
      <c r="E85" s="56">
        <f t="shared" si="15"/>
        <v>165000</v>
      </c>
      <c r="F85" s="57">
        <f t="shared" si="15"/>
        <v>30000</v>
      </c>
      <c r="G85" s="57">
        <f t="shared" si="15"/>
        <v>40000</v>
      </c>
      <c r="H85" s="57">
        <f t="shared" si="15"/>
        <v>0</v>
      </c>
      <c r="I85" s="57">
        <f t="shared" si="15"/>
        <v>35000</v>
      </c>
      <c r="J85" s="57">
        <f t="shared" si="15"/>
        <v>60000</v>
      </c>
      <c r="K85" s="56">
        <f t="shared" si="15"/>
        <v>144000</v>
      </c>
      <c r="L85" s="56">
        <f t="shared" si="15"/>
        <v>25000</v>
      </c>
    </row>
    <row r="86" spans="1:12" ht="12.75">
      <c r="A86" s="2"/>
      <c r="B86" s="2"/>
      <c r="C86" s="2"/>
      <c r="D86" s="2"/>
      <c r="E86" s="2"/>
      <c r="F86" s="2"/>
      <c r="G86" s="2"/>
      <c r="H86" s="2"/>
      <c r="I86" s="14"/>
      <c r="J86" s="15"/>
      <c r="K86" s="2"/>
      <c r="L86" s="2"/>
    </row>
    <row r="87" spans="1:12" ht="15">
      <c r="A87" s="143" t="s">
        <v>31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5">
      <c r="A89" s="143" t="s">
        <v>41</v>
      </c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</row>
    <row r="92" ht="12.75">
      <c r="M92" s="53"/>
    </row>
    <row r="93" spans="1:13" ht="12.75">
      <c r="A93" s="148" t="s">
        <v>40</v>
      </c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2"/>
    </row>
    <row r="94" spans="1:13" ht="14.25">
      <c r="A94" s="159" t="s">
        <v>97</v>
      </c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2"/>
      <c r="M94" s="2"/>
    </row>
    <row r="95" spans="1:13" ht="16.5">
      <c r="A95" s="149" t="s">
        <v>87</v>
      </c>
      <c r="B95" s="149"/>
      <c r="C95" s="149"/>
      <c r="D95" s="149"/>
      <c r="E95" s="149"/>
      <c r="F95" s="149"/>
      <c r="G95" s="149"/>
      <c r="H95" s="149"/>
      <c r="I95" s="149"/>
      <c r="J95" s="149"/>
      <c r="K95" s="149"/>
      <c r="L95" s="2"/>
      <c r="M95" s="54"/>
    </row>
    <row r="96" spans="1:12" ht="15" customHeight="1">
      <c r="A96" s="149"/>
      <c r="B96" s="149"/>
      <c r="C96" s="52"/>
      <c r="D96" s="52"/>
      <c r="E96" s="52"/>
      <c r="F96" s="52"/>
      <c r="G96" s="52"/>
      <c r="H96" s="52"/>
      <c r="I96" s="52"/>
      <c r="J96" s="52"/>
      <c r="K96" s="52"/>
      <c r="L96" s="2"/>
    </row>
    <row r="97" spans="1:12" ht="14.25">
      <c r="A97" s="150" t="s">
        <v>104</v>
      </c>
      <c r="B97" s="150"/>
      <c r="C97" s="2"/>
      <c r="D97" s="2"/>
      <c r="E97" s="2"/>
      <c r="F97" s="2"/>
      <c r="G97" s="2"/>
      <c r="H97" s="2"/>
      <c r="I97" s="151" t="s">
        <v>105</v>
      </c>
      <c r="J97" s="151"/>
      <c r="K97" s="151"/>
      <c r="L97" s="151"/>
    </row>
    <row r="98" spans="1:12" ht="14.25">
      <c r="A98" s="146" t="s">
        <v>0</v>
      </c>
      <c r="B98" s="144" t="s">
        <v>90</v>
      </c>
      <c r="C98" s="144" t="s">
        <v>1</v>
      </c>
      <c r="D98" s="144" t="s">
        <v>4</v>
      </c>
      <c r="E98" s="144" t="s">
        <v>5</v>
      </c>
      <c r="F98" s="154" t="s">
        <v>2</v>
      </c>
      <c r="G98" s="160"/>
      <c r="H98" s="160"/>
      <c r="I98" s="160"/>
      <c r="J98" s="161"/>
      <c r="K98" s="147" t="s">
        <v>28</v>
      </c>
      <c r="L98" s="147" t="s">
        <v>29</v>
      </c>
    </row>
    <row r="99" spans="1:12" ht="81">
      <c r="A99" s="146"/>
      <c r="B99" s="144"/>
      <c r="C99" s="144"/>
      <c r="D99" s="144"/>
      <c r="E99" s="144"/>
      <c r="F99" s="9" t="s">
        <v>6</v>
      </c>
      <c r="G99" s="9" t="s">
        <v>7</v>
      </c>
      <c r="H99" s="9" t="s">
        <v>37</v>
      </c>
      <c r="I99" s="9" t="s">
        <v>8</v>
      </c>
      <c r="J99" s="9" t="s">
        <v>9</v>
      </c>
      <c r="K99" s="147"/>
      <c r="L99" s="147"/>
    </row>
    <row r="100" spans="1:12" ht="15.75">
      <c r="A100" s="4" t="s">
        <v>10</v>
      </c>
      <c r="B100" s="5">
        <f>SUM(C100,,D100,E100,K100+L100)</f>
        <v>52500</v>
      </c>
      <c r="C100" s="5">
        <v>32500</v>
      </c>
      <c r="D100" s="5">
        <v>1500</v>
      </c>
      <c r="E100" s="5">
        <f>SUM(F100:J100)</f>
        <v>13500</v>
      </c>
      <c r="F100" s="18">
        <v>3500</v>
      </c>
      <c r="G100" s="18">
        <v>4000</v>
      </c>
      <c r="H100" s="18"/>
      <c r="I100" s="6">
        <v>1000</v>
      </c>
      <c r="J100" s="6">
        <v>5000</v>
      </c>
      <c r="K100" s="5"/>
      <c r="L100" s="5">
        <v>5000</v>
      </c>
    </row>
    <row r="101" spans="1:12" ht="15.75">
      <c r="A101" s="4" t="s">
        <v>11</v>
      </c>
      <c r="B101" s="5">
        <f>SUM(C101,,D101,E101,K101+L101)</f>
        <v>76500</v>
      </c>
      <c r="C101" s="5">
        <v>32500</v>
      </c>
      <c r="D101" s="5">
        <v>1500</v>
      </c>
      <c r="E101" s="5">
        <f>SUM(F101:J101)</f>
        <v>13500</v>
      </c>
      <c r="F101" s="18">
        <v>3000</v>
      </c>
      <c r="G101" s="18">
        <v>3500</v>
      </c>
      <c r="H101" s="18"/>
      <c r="I101" s="6">
        <v>2000</v>
      </c>
      <c r="J101" s="6">
        <v>5000</v>
      </c>
      <c r="K101" s="16">
        <v>24000</v>
      </c>
      <c r="L101" s="5">
        <v>5000</v>
      </c>
    </row>
    <row r="102" spans="1:12" ht="15.75">
      <c r="A102" s="4" t="s">
        <v>12</v>
      </c>
      <c r="B102" s="5">
        <f>SUM(C102,,D102,E102,K102+L102)</f>
        <v>86000</v>
      </c>
      <c r="C102" s="5">
        <v>32500</v>
      </c>
      <c r="D102" s="5">
        <v>7000</v>
      </c>
      <c r="E102" s="5">
        <f>SUM(F102:J102)</f>
        <v>29500</v>
      </c>
      <c r="F102" s="18">
        <v>2500</v>
      </c>
      <c r="G102" s="18">
        <v>3000</v>
      </c>
      <c r="H102" s="18"/>
      <c r="I102" s="6">
        <v>4000</v>
      </c>
      <c r="J102" s="6">
        <v>20000</v>
      </c>
      <c r="K102" s="16">
        <v>12000</v>
      </c>
      <c r="L102" s="5">
        <v>5000</v>
      </c>
    </row>
    <row r="103" spans="1:12" ht="15.75">
      <c r="A103" s="27" t="s">
        <v>92</v>
      </c>
      <c r="B103" s="28">
        <f aca="true" t="shared" si="16" ref="B103:L103">SUM(B100:B102)</f>
        <v>215000</v>
      </c>
      <c r="C103" s="28">
        <f t="shared" si="16"/>
        <v>97500</v>
      </c>
      <c r="D103" s="28">
        <f t="shared" si="16"/>
        <v>10000</v>
      </c>
      <c r="E103" s="28">
        <f t="shared" si="16"/>
        <v>56500</v>
      </c>
      <c r="F103" s="29">
        <f t="shared" si="16"/>
        <v>9000</v>
      </c>
      <c r="G103" s="29">
        <f t="shared" si="16"/>
        <v>10500</v>
      </c>
      <c r="H103" s="29">
        <f t="shared" si="16"/>
        <v>0</v>
      </c>
      <c r="I103" s="29">
        <f t="shared" si="16"/>
        <v>7000</v>
      </c>
      <c r="J103" s="29">
        <f t="shared" si="16"/>
        <v>30000</v>
      </c>
      <c r="K103" s="28">
        <f t="shared" si="16"/>
        <v>36000</v>
      </c>
      <c r="L103" s="28">
        <f t="shared" si="16"/>
        <v>15000</v>
      </c>
    </row>
    <row r="104" spans="1:12" ht="15.75">
      <c r="A104" s="4" t="s">
        <v>14</v>
      </c>
      <c r="B104" s="5">
        <f>SUM(C104,D104,E104,K104,L104)</f>
        <v>65500</v>
      </c>
      <c r="C104" s="16">
        <v>32500</v>
      </c>
      <c r="D104" s="5">
        <v>2000</v>
      </c>
      <c r="E104" s="5">
        <f>SUM(F104:J104)</f>
        <v>15000</v>
      </c>
      <c r="F104" s="18">
        <v>2500</v>
      </c>
      <c r="G104" s="18">
        <v>3500</v>
      </c>
      <c r="H104" s="18"/>
      <c r="I104" s="36">
        <v>4000</v>
      </c>
      <c r="J104" s="6">
        <v>5000</v>
      </c>
      <c r="K104" s="5">
        <v>12000</v>
      </c>
      <c r="L104" s="5">
        <v>4000</v>
      </c>
    </row>
    <row r="105" spans="1:12" ht="15.75">
      <c r="A105" s="4" t="s">
        <v>15</v>
      </c>
      <c r="B105" s="5">
        <f>SUM(C105,D105,E105,K105,L105)</f>
        <v>67500</v>
      </c>
      <c r="C105" s="16">
        <v>32500</v>
      </c>
      <c r="D105" s="5">
        <v>2000</v>
      </c>
      <c r="E105" s="5">
        <f>SUM(F105:J105)</f>
        <v>17000</v>
      </c>
      <c r="F105" s="18">
        <v>2500</v>
      </c>
      <c r="G105" s="18">
        <v>3500</v>
      </c>
      <c r="H105" s="22">
        <v>1000</v>
      </c>
      <c r="I105" s="36">
        <v>5000</v>
      </c>
      <c r="J105" s="6">
        <v>5000</v>
      </c>
      <c r="K105" s="5">
        <v>12000</v>
      </c>
      <c r="L105" s="8">
        <v>4000</v>
      </c>
    </row>
    <row r="106" spans="1:12" ht="15.75">
      <c r="A106" s="4" t="s">
        <v>16</v>
      </c>
      <c r="B106" s="5">
        <f>SUM(C106,D106,E106,K106,L106)</f>
        <v>62500</v>
      </c>
      <c r="C106" s="16">
        <v>32500</v>
      </c>
      <c r="D106" s="5">
        <v>1000</v>
      </c>
      <c r="E106" s="5">
        <f>SUM(F106:J106)</f>
        <v>15000</v>
      </c>
      <c r="F106" s="18">
        <v>2000</v>
      </c>
      <c r="G106" s="18">
        <v>3000</v>
      </c>
      <c r="H106" s="18"/>
      <c r="I106" s="36">
        <v>5000</v>
      </c>
      <c r="J106" s="6">
        <v>5000</v>
      </c>
      <c r="K106" s="5">
        <v>12000</v>
      </c>
      <c r="L106" s="8">
        <v>2000</v>
      </c>
    </row>
    <row r="107" spans="1:12" ht="15.75">
      <c r="A107" s="27" t="s">
        <v>93</v>
      </c>
      <c r="B107" s="28">
        <f aca="true" t="shared" si="17" ref="B107:L107">SUM(B104:B106)</f>
        <v>195500</v>
      </c>
      <c r="C107" s="16">
        <f t="shared" si="17"/>
        <v>97500</v>
      </c>
      <c r="D107" s="28">
        <f t="shared" si="17"/>
        <v>5000</v>
      </c>
      <c r="E107" s="28">
        <f t="shared" si="17"/>
        <v>47000</v>
      </c>
      <c r="F107" s="29">
        <f t="shared" si="17"/>
        <v>7000</v>
      </c>
      <c r="G107" s="29">
        <f t="shared" si="17"/>
        <v>10000</v>
      </c>
      <c r="H107" s="29">
        <f t="shared" si="17"/>
        <v>1000</v>
      </c>
      <c r="I107" s="29">
        <f t="shared" si="17"/>
        <v>14000</v>
      </c>
      <c r="J107" s="29">
        <f t="shared" si="17"/>
        <v>15000</v>
      </c>
      <c r="K107" s="28">
        <f t="shared" si="17"/>
        <v>36000</v>
      </c>
      <c r="L107" s="28">
        <f t="shared" si="17"/>
        <v>10000</v>
      </c>
    </row>
    <row r="108" spans="1:12" ht="15.75">
      <c r="A108" s="4" t="s">
        <v>18</v>
      </c>
      <c r="B108" s="5">
        <f>SUM(C108,D108,E108,K108,L108)</f>
        <v>66500</v>
      </c>
      <c r="C108" s="16">
        <v>32500</v>
      </c>
      <c r="D108" s="5">
        <v>1000</v>
      </c>
      <c r="E108" s="5">
        <f>SUM(F108:J108)</f>
        <v>21000</v>
      </c>
      <c r="F108" s="18">
        <v>2500</v>
      </c>
      <c r="G108" s="18">
        <v>3500</v>
      </c>
      <c r="H108" s="18"/>
      <c r="I108" s="36">
        <v>12000</v>
      </c>
      <c r="J108" s="6">
        <v>3000</v>
      </c>
      <c r="K108" s="5">
        <v>12000</v>
      </c>
      <c r="L108" s="6"/>
    </row>
    <row r="109" spans="1:12" ht="15.75">
      <c r="A109" s="4" t="s">
        <v>19</v>
      </c>
      <c r="B109" s="5">
        <f>SUM(C109,D109,E109,K109,L109)</f>
        <v>66500</v>
      </c>
      <c r="C109" s="16">
        <v>32500</v>
      </c>
      <c r="D109" s="5">
        <v>1000</v>
      </c>
      <c r="E109" s="5">
        <f>SUM(F109:J109)</f>
        <v>21000</v>
      </c>
      <c r="F109" s="18">
        <v>2500</v>
      </c>
      <c r="G109" s="18">
        <v>3500</v>
      </c>
      <c r="H109" s="18"/>
      <c r="I109" s="36">
        <v>12000</v>
      </c>
      <c r="J109" s="6">
        <v>3000</v>
      </c>
      <c r="K109" s="5">
        <v>12000</v>
      </c>
      <c r="L109" s="10"/>
    </row>
    <row r="110" spans="1:12" ht="15.75">
      <c r="A110" s="4" t="s">
        <v>20</v>
      </c>
      <c r="B110" s="5">
        <f>SUM(C110,D110,E110,K110,L110)</f>
        <v>64500</v>
      </c>
      <c r="C110" s="16">
        <v>32500</v>
      </c>
      <c r="D110" s="5">
        <v>1000</v>
      </c>
      <c r="E110" s="5">
        <f>SUM(F110:J110)</f>
        <v>19000</v>
      </c>
      <c r="F110" s="18">
        <v>2000</v>
      </c>
      <c r="G110" s="18">
        <v>3000</v>
      </c>
      <c r="H110" s="18"/>
      <c r="I110" s="36">
        <v>12000</v>
      </c>
      <c r="J110" s="6">
        <v>2000</v>
      </c>
      <c r="K110" s="5">
        <v>12000</v>
      </c>
      <c r="L110" s="10"/>
    </row>
    <row r="111" spans="1:12" ht="15.75">
      <c r="A111" s="27" t="s">
        <v>94</v>
      </c>
      <c r="B111" s="28">
        <f aca="true" t="shared" si="18" ref="B111:G111">SUM(B108:B110)</f>
        <v>197500</v>
      </c>
      <c r="C111" s="16">
        <f t="shared" si="18"/>
        <v>97500</v>
      </c>
      <c r="D111" s="28">
        <f t="shared" si="18"/>
        <v>3000</v>
      </c>
      <c r="E111" s="28">
        <f t="shared" si="18"/>
        <v>61000</v>
      </c>
      <c r="F111" s="29">
        <f t="shared" si="18"/>
        <v>7000</v>
      </c>
      <c r="G111" s="29">
        <f t="shared" si="18"/>
        <v>10000</v>
      </c>
      <c r="H111" s="29"/>
      <c r="I111" s="29">
        <f>SUM(I108:I110)</f>
        <v>36000</v>
      </c>
      <c r="J111" s="29">
        <f>SUM(J108:J110)</f>
        <v>8000</v>
      </c>
      <c r="K111" s="28">
        <f>SUM(K108:K110)</f>
        <v>36000</v>
      </c>
      <c r="L111" s="28">
        <f>SUM(L108:L110)</f>
        <v>0</v>
      </c>
    </row>
    <row r="112" spans="1:12" ht="15.75">
      <c r="A112" s="4" t="s">
        <v>22</v>
      </c>
      <c r="B112" s="5">
        <f>SUM(C112,D112,E112,K112,L112)</f>
        <v>64500</v>
      </c>
      <c r="C112" s="16">
        <v>32500</v>
      </c>
      <c r="D112" s="5">
        <v>1000</v>
      </c>
      <c r="E112" s="5">
        <f>SUM(F112:J112)</f>
        <v>19000</v>
      </c>
      <c r="F112" s="18">
        <v>2500</v>
      </c>
      <c r="G112" s="18">
        <v>3500</v>
      </c>
      <c r="H112" s="18"/>
      <c r="I112" s="36">
        <v>11000</v>
      </c>
      <c r="J112" s="60">
        <v>2000</v>
      </c>
      <c r="K112" s="5">
        <v>12000</v>
      </c>
      <c r="L112" s="21"/>
    </row>
    <row r="113" spans="1:12" ht="15.75">
      <c r="A113" s="4" t="s">
        <v>23</v>
      </c>
      <c r="B113" s="5">
        <f>SUM(C113,D113,E113,K113,L113)</f>
        <v>64000</v>
      </c>
      <c r="C113" s="16">
        <v>32500</v>
      </c>
      <c r="D113" s="5">
        <v>1000</v>
      </c>
      <c r="E113" s="5">
        <f>SUM(F113:J113)</f>
        <v>18500</v>
      </c>
      <c r="F113" s="18">
        <v>2500</v>
      </c>
      <c r="G113" s="18">
        <v>3000</v>
      </c>
      <c r="H113" s="18"/>
      <c r="I113" s="36">
        <v>11000</v>
      </c>
      <c r="J113" s="6">
        <v>2000</v>
      </c>
      <c r="K113" s="5">
        <v>12000</v>
      </c>
      <c r="L113" s="10"/>
    </row>
    <row r="114" spans="1:12" ht="15.75">
      <c r="A114" s="4" t="s">
        <v>24</v>
      </c>
      <c r="B114" s="5">
        <f>SUM(C114,D114,E114,K114,L114)</f>
        <v>62500</v>
      </c>
      <c r="C114" s="16">
        <v>32500</v>
      </c>
      <c r="D114" s="5">
        <v>0</v>
      </c>
      <c r="E114" s="5">
        <f>SUM(F114:J114)</f>
        <v>18000</v>
      </c>
      <c r="F114" s="18">
        <v>2000</v>
      </c>
      <c r="G114" s="18">
        <v>3000</v>
      </c>
      <c r="H114" s="18"/>
      <c r="I114" s="36">
        <v>11000</v>
      </c>
      <c r="J114" s="6">
        <v>2000</v>
      </c>
      <c r="K114" s="5">
        <v>12000</v>
      </c>
      <c r="L114" s="10"/>
    </row>
    <row r="115" spans="1:13" ht="15.75">
      <c r="A115" s="27" t="s">
        <v>95</v>
      </c>
      <c r="B115" s="28">
        <f aca="true" t="shared" si="19" ref="B115:G115">SUM(B112:B114)</f>
        <v>191000</v>
      </c>
      <c r="C115" s="28">
        <f t="shared" si="19"/>
        <v>97500</v>
      </c>
      <c r="D115" s="28">
        <f t="shared" si="19"/>
        <v>2000</v>
      </c>
      <c r="E115" s="28">
        <f t="shared" si="19"/>
        <v>55500</v>
      </c>
      <c r="F115" s="29">
        <f t="shared" si="19"/>
        <v>7000</v>
      </c>
      <c r="G115" s="29">
        <f t="shared" si="19"/>
        <v>9500</v>
      </c>
      <c r="H115" s="29"/>
      <c r="I115" s="29">
        <f>SUM(I112:I114)</f>
        <v>33000</v>
      </c>
      <c r="J115" s="29">
        <f>SUM(J112:J114)</f>
        <v>6000</v>
      </c>
      <c r="K115" s="28">
        <f>SUM(K112:K114)</f>
        <v>36000</v>
      </c>
      <c r="L115" s="28">
        <f>SUM(L112:L114)</f>
        <v>0</v>
      </c>
      <c r="M115" s="43"/>
    </row>
    <row r="116" spans="1:13" ht="15.75">
      <c r="A116" s="55" t="s">
        <v>89</v>
      </c>
      <c r="B116" s="56">
        <f aca="true" t="shared" si="20" ref="B116:L116">SUM(B115,B111,B107,B103)</f>
        <v>799000</v>
      </c>
      <c r="C116" s="56">
        <f t="shared" si="20"/>
        <v>390000</v>
      </c>
      <c r="D116" s="56">
        <f t="shared" si="20"/>
        <v>20000</v>
      </c>
      <c r="E116" s="56">
        <f t="shared" si="20"/>
        <v>220000</v>
      </c>
      <c r="F116" s="57">
        <f t="shared" si="20"/>
        <v>30000</v>
      </c>
      <c r="G116" s="57">
        <f t="shared" si="20"/>
        <v>40000</v>
      </c>
      <c r="H116" s="57">
        <f t="shared" si="20"/>
        <v>1000</v>
      </c>
      <c r="I116" s="57">
        <f t="shared" si="20"/>
        <v>90000</v>
      </c>
      <c r="J116" s="57">
        <f t="shared" si="20"/>
        <v>59000</v>
      </c>
      <c r="K116" s="56">
        <f t="shared" si="20"/>
        <v>144000</v>
      </c>
      <c r="L116" s="56">
        <f t="shared" si="20"/>
        <v>25000</v>
      </c>
      <c r="M116" s="2"/>
    </row>
    <row r="117" spans="1:13" ht="12.75">
      <c r="A117" s="2"/>
      <c r="B117" s="2"/>
      <c r="C117" s="2"/>
      <c r="D117" s="2"/>
      <c r="E117" s="2"/>
      <c r="F117" s="2"/>
      <c r="G117" s="2"/>
      <c r="H117" s="2"/>
      <c r="I117" s="14"/>
      <c r="J117" s="15"/>
      <c r="K117" s="2"/>
      <c r="L117" s="2"/>
      <c r="M117" s="2"/>
    </row>
    <row r="118" spans="1:13" ht="15">
      <c r="A118" s="143" t="s">
        <v>31</v>
      </c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5">
      <c r="A120" s="143" t="s">
        <v>41</v>
      </c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</row>
    <row r="124" spans="1:12" ht="12.75">
      <c r="A124" s="148" t="s">
        <v>40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8"/>
    </row>
    <row r="125" spans="1:12" ht="14.25">
      <c r="A125" s="159" t="s">
        <v>97</v>
      </c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2"/>
    </row>
    <row r="126" spans="1:12" ht="16.5">
      <c r="A126" s="149" t="s">
        <v>87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2"/>
    </row>
    <row r="127" spans="1:12" ht="16.5">
      <c r="A127" s="149"/>
      <c r="B127" s="149"/>
      <c r="C127" s="52"/>
      <c r="D127" s="52"/>
      <c r="E127" s="52"/>
      <c r="F127" s="52"/>
      <c r="G127" s="52"/>
      <c r="H127" s="52"/>
      <c r="I127" s="52"/>
      <c r="J127" s="52"/>
      <c r="K127" s="52"/>
      <c r="L127" s="2"/>
    </row>
    <row r="128" spans="1:12" ht="14.25">
      <c r="A128" s="150" t="s">
        <v>107</v>
      </c>
      <c r="B128" s="150"/>
      <c r="C128" s="2"/>
      <c r="D128" s="2"/>
      <c r="E128" s="2"/>
      <c r="F128" s="2"/>
      <c r="G128" s="2"/>
      <c r="H128" s="2"/>
      <c r="I128" s="151" t="s">
        <v>106</v>
      </c>
      <c r="J128" s="151"/>
      <c r="K128" s="151"/>
      <c r="L128" s="151"/>
    </row>
    <row r="129" spans="1:12" ht="14.25">
      <c r="A129" s="146" t="s">
        <v>0</v>
      </c>
      <c r="B129" s="144" t="s">
        <v>90</v>
      </c>
      <c r="C129" s="144" t="s">
        <v>1</v>
      </c>
      <c r="D129" s="144" t="s">
        <v>4</v>
      </c>
      <c r="E129" s="144" t="s">
        <v>5</v>
      </c>
      <c r="F129" s="154" t="s">
        <v>2</v>
      </c>
      <c r="G129" s="160"/>
      <c r="H129" s="160"/>
      <c r="I129" s="160"/>
      <c r="J129" s="161"/>
      <c r="K129" s="147" t="s">
        <v>28</v>
      </c>
      <c r="L129" s="147" t="s">
        <v>29</v>
      </c>
    </row>
    <row r="130" spans="1:12" ht="81">
      <c r="A130" s="146"/>
      <c r="B130" s="144"/>
      <c r="C130" s="144"/>
      <c r="D130" s="144"/>
      <c r="E130" s="144"/>
      <c r="F130" s="9" t="s">
        <v>6</v>
      </c>
      <c r="G130" s="9" t="s">
        <v>7</v>
      </c>
      <c r="H130" s="9" t="s">
        <v>37</v>
      </c>
      <c r="I130" s="9" t="s">
        <v>8</v>
      </c>
      <c r="J130" s="9" t="s">
        <v>9</v>
      </c>
      <c r="K130" s="147"/>
      <c r="L130" s="147"/>
    </row>
    <row r="131" spans="1:12" ht="15.75">
      <c r="A131" s="4" t="s">
        <v>10</v>
      </c>
      <c r="B131" s="5">
        <f>SUM(C131,,D131,E131,K131+L131)</f>
        <v>52500</v>
      </c>
      <c r="C131" s="5">
        <v>32500</v>
      </c>
      <c r="D131" s="5">
        <v>1500</v>
      </c>
      <c r="E131" s="5">
        <f>SUM(F131:J131)</f>
        <v>13500</v>
      </c>
      <c r="F131" s="18">
        <v>3500</v>
      </c>
      <c r="G131" s="18">
        <v>4000</v>
      </c>
      <c r="H131" s="18"/>
      <c r="I131" s="6">
        <v>1000</v>
      </c>
      <c r="J131" s="6">
        <v>5000</v>
      </c>
      <c r="K131" s="5"/>
      <c r="L131" s="5">
        <v>5000</v>
      </c>
    </row>
    <row r="132" spans="1:12" ht="15.75">
      <c r="A132" s="4" t="s">
        <v>11</v>
      </c>
      <c r="B132" s="5">
        <f>SUM(C132,,D132,E132,K132+L132)</f>
        <v>76500</v>
      </c>
      <c r="C132" s="5">
        <v>32500</v>
      </c>
      <c r="D132" s="5">
        <v>1500</v>
      </c>
      <c r="E132" s="5">
        <f>SUM(F132:J132)</f>
        <v>13500</v>
      </c>
      <c r="F132" s="18">
        <v>3000</v>
      </c>
      <c r="G132" s="18">
        <v>3500</v>
      </c>
      <c r="H132" s="18"/>
      <c r="I132" s="6">
        <v>2000</v>
      </c>
      <c r="J132" s="6">
        <v>5000</v>
      </c>
      <c r="K132" s="16">
        <v>24000</v>
      </c>
      <c r="L132" s="5">
        <v>5000</v>
      </c>
    </row>
    <row r="133" spans="1:12" ht="15.75">
      <c r="A133" s="4" t="s">
        <v>12</v>
      </c>
      <c r="B133" s="5">
        <f>SUM(C133,,D133,E133,K133+L133)</f>
        <v>86000</v>
      </c>
      <c r="C133" s="5">
        <v>32500</v>
      </c>
      <c r="D133" s="5">
        <v>7000</v>
      </c>
      <c r="E133" s="5">
        <f>SUM(F133:J133)</f>
        <v>29500</v>
      </c>
      <c r="F133" s="18">
        <v>2500</v>
      </c>
      <c r="G133" s="18">
        <v>3000</v>
      </c>
      <c r="H133" s="18"/>
      <c r="I133" s="6">
        <v>4000</v>
      </c>
      <c r="J133" s="6">
        <v>20000</v>
      </c>
      <c r="K133" s="16">
        <v>12000</v>
      </c>
      <c r="L133" s="5">
        <v>5000</v>
      </c>
    </row>
    <row r="134" spans="1:12" ht="15.75">
      <c r="A134" s="27" t="s">
        <v>92</v>
      </c>
      <c r="B134" s="28">
        <f aca="true" t="shared" si="21" ref="B134:L134">SUM(B131:B133)</f>
        <v>215000</v>
      </c>
      <c r="C134" s="28">
        <f t="shared" si="21"/>
        <v>97500</v>
      </c>
      <c r="D134" s="28">
        <f t="shared" si="21"/>
        <v>10000</v>
      </c>
      <c r="E134" s="28">
        <f t="shared" si="21"/>
        <v>56500</v>
      </c>
      <c r="F134" s="29">
        <f t="shared" si="21"/>
        <v>9000</v>
      </c>
      <c r="G134" s="29">
        <f t="shared" si="21"/>
        <v>10500</v>
      </c>
      <c r="H134" s="29">
        <f t="shared" si="21"/>
        <v>0</v>
      </c>
      <c r="I134" s="29">
        <f t="shared" si="21"/>
        <v>7000</v>
      </c>
      <c r="J134" s="29">
        <f t="shared" si="21"/>
        <v>30000</v>
      </c>
      <c r="K134" s="28">
        <f t="shared" si="21"/>
        <v>36000</v>
      </c>
      <c r="L134" s="28">
        <f t="shared" si="21"/>
        <v>15000</v>
      </c>
    </row>
    <row r="135" spans="1:12" ht="15.75">
      <c r="A135" s="4" t="s">
        <v>14</v>
      </c>
      <c r="B135" s="5">
        <f>SUM(C135,D135,E135,K135,L135)</f>
        <v>65500</v>
      </c>
      <c r="C135" s="16">
        <v>32500</v>
      </c>
      <c r="D135" s="5">
        <v>2000</v>
      </c>
      <c r="E135" s="5">
        <f>SUM(F135:J135)</f>
        <v>15000</v>
      </c>
      <c r="F135" s="18">
        <v>2500</v>
      </c>
      <c r="G135" s="18">
        <v>3500</v>
      </c>
      <c r="H135" s="18"/>
      <c r="I135" s="6">
        <v>4000</v>
      </c>
      <c r="J135" s="6">
        <v>5000</v>
      </c>
      <c r="K135" s="5">
        <v>12000</v>
      </c>
      <c r="L135" s="5">
        <v>4000</v>
      </c>
    </row>
    <row r="136" spans="1:12" ht="15.75">
      <c r="A136" s="4" t="s">
        <v>15</v>
      </c>
      <c r="B136" s="5">
        <f>SUM(C136,D136,E136,K136,L136)</f>
        <v>79500</v>
      </c>
      <c r="C136" s="38">
        <f>32500+12000</f>
        <v>44500</v>
      </c>
      <c r="D136" s="5">
        <v>2000</v>
      </c>
      <c r="E136" s="5">
        <f>SUM(F136:J136)</f>
        <v>17000</v>
      </c>
      <c r="F136" s="18">
        <v>2500</v>
      </c>
      <c r="G136" s="18">
        <v>3500</v>
      </c>
      <c r="H136" s="18">
        <v>1000</v>
      </c>
      <c r="I136" s="6">
        <v>5000</v>
      </c>
      <c r="J136" s="6">
        <v>5000</v>
      </c>
      <c r="K136" s="5">
        <v>12000</v>
      </c>
      <c r="L136" s="8">
        <v>4000</v>
      </c>
    </row>
    <row r="137" spans="1:12" ht="15.75">
      <c r="A137" s="4" t="s">
        <v>16</v>
      </c>
      <c r="B137" s="5">
        <f>SUM(C137,D137,E137,K137,L137)</f>
        <v>68500</v>
      </c>
      <c r="C137" s="38">
        <f>32500+6000</f>
        <v>38500</v>
      </c>
      <c r="D137" s="5">
        <v>1000</v>
      </c>
      <c r="E137" s="5">
        <f>SUM(F137:J137)</f>
        <v>15000</v>
      </c>
      <c r="F137" s="18">
        <v>2000</v>
      </c>
      <c r="G137" s="18">
        <v>3000</v>
      </c>
      <c r="H137" s="18"/>
      <c r="I137" s="6">
        <v>5000</v>
      </c>
      <c r="J137" s="6">
        <v>5000</v>
      </c>
      <c r="K137" s="5">
        <v>12000</v>
      </c>
      <c r="L137" s="8">
        <v>2000</v>
      </c>
    </row>
    <row r="138" spans="1:12" ht="15.75">
      <c r="A138" s="27" t="s">
        <v>93</v>
      </c>
      <c r="B138" s="28">
        <f aca="true" t="shared" si="22" ref="B138:L138">SUM(B135:B137)</f>
        <v>213500</v>
      </c>
      <c r="C138" s="16">
        <f t="shared" si="22"/>
        <v>115500</v>
      </c>
      <c r="D138" s="28">
        <f t="shared" si="22"/>
        <v>5000</v>
      </c>
      <c r="E138" s="28">
        <f t="shared" si="22"/>
        <v>47000</v>
      </c>
      <c r="F138" s="29">
        <f t="shared" si="22"/>
        <v>7000</v>
      </c>
      <c r="G138" s="29">
        <f t="shared" si="22"/>
        <v>10000</v>
      </c>
      <c r="H138" s="29">
        <f t="shared" si="22"/>
        <v>1000</v>
      </c>
      <c r="I138" s="29">
        <f t="shared" si="22"/>
        <v>14000</v>
      </c>
      <c r="J138" s="29">
        <f t="shared" si="22"/>
        <v>15000</v>
      </c>
      <c r="K138" s="28">
        <f t="shared" si="22"/>
        <v>36000</v>
      </c>
      <c r="L138" s="28">
        <f t="shared" si="22"/>
        <v>10000</v>
      </c>
    </row>
    <row r="139" spans="1:12" ht="15.75">
      <c r="A139" s="4" t="s">
        <v>18</v>
      </c>
      <c r="B139" s="5">
        <f>SUM(C139,D139,E139,K139,L139)</f>
        <v>72500</v>
      </c>
      <c r="C139" s="38">
        <v>38500</v>
      </c>
      <c r="D139" s="5">
        <v>1000</v>
      </c>
      <c r="E139" s="5">
        <f>SUM(F139:J139)</f>
        <v>21000</v>
      </c>
      <c r="F139" s="18">
        <v>2500</v>
      </c>
      <c r="G139" s="18">
        <v>3500</v>
      </c>
      <c r="H139" s="18"/>
      <c r="I139" s="6">
        <v>12000</v>
      </c>
      <c r="J139" s="6">
        <v>3000</v>
      </c>
      <c r="K139" s="5">
        <v>12000</v>
      </c>
      <c r="L139" s="6"/>
    </row>
    <row r="140" spans="1:12" ht="15.75">
      <c r="A140" s="4" t="s">
        <v>19</v>
      </c>
      <c r="B140" s="5">
        <f>SUM(C140,D140,E140,K140,L140)</f>
        <v>72500</v>
      </c>
      <c r="C140" s="38">
        <v>38500</v>
      </c>
      <c r="D140" s="5">
        <v>1000</v>
      </c>
      <c r="E140" s="5">
        <f>SUM(F140:J140)</f>
        <v>21000</v>
      </c>
      <c r="F140" s="18">
        <v>2500</v>
      </c>
      <c r="G140" s="18">
        <v>3500</v>
      </c>
      <c r="H140" s="18"/>
      <c r="I140" s="6">
        <v>12000</v>
      </c>
      <c r="J140" s="6">
        <v>3000</v>
      </c>
      <c r="K140" s="5">
        <v>12000</v>
      </c>
      <c r="L140" s="10"/>
    </row>
    <row r="141" spans="1:12" ht="15.75">
      <c r="A141" s="4" t="s">
        <v>20</v>
      </c>
      <c r="B141" s="5">
        <f>SUM(C141,D141,E141,K141,L141)</f>
        <v>70500</v>
      </c>
      <c r="C141" s="38">
        <v>38500</v>
      </c>
      <c r="D141" s="5">
        <v>1000</v>
      </c>
      <c r="E141" s="5">
        <f>SUM(F141:J141)</f>
        <v>19000</v>
      </c>
      <c r="F141" s="18">
        <v>2000</v>
      </c>
      <c r="G141" s="18">
        <v>3000</v>
      </c>
      <c r="H141" s="18"/>
      <c r="I141" s="6">
        <v>12000</v>
      </c>
      <c r="J141" s="6">
        <v>2000</v>
      </c>
      <c r="K141" s="5">
        <v>12000</v>
      </c>
      <c r="L141" s="10"/>
    </row>
    <row r="142" spans="1:12" ht="15.75">
      <c r="A142" s="27" t="s">
        <v>94</v>
      </c>
      <c r="B142" s="28">
        <f aca="true" t="shared" si="23" ref="B142:G142">SUM(B139:B141)</f>
        <v>215500</v>
      </c>
      <c r="C142" s="16">
        <f t="shared" si="23"/>
        <v>115500</v>
      </c>
      <c r="D142" s="28">
        <f t="shared" si="23"/>
        <v>3000</v>
      </c>
      <c r="E142" s="28">
        <f t="shared" si="23"/>
        <v>61000</v>
      </c>
      <c r="F142" s="29">
        <f t="shared" si="23"/>
        <v>7000</v>
      </c>
      <c r="G142" s="29">
        <f t="shared" si="23"/>
        <v>10000</v>
      </c>
      <c r="H142" s="29"/>
      <c r="I142" s="29">
        <f>SUM(I139:I141)</f>
        <v>36000</v>
      </c>
      <c r="J142" s="29">
        <f>SUM(J139:J141)</f>
        <v>8000</v>
      </c>
      <c r="K142" s="28">
        <f>SUM(K139:K141)</f>
        <v>36000</v>
      </c>
      <c r="L142" s="28">
        <f>SUM(L139:L141)</f>
        <v>0</v>
      </c>
    </row>
    <row r="143" spans="1:12" ht="15.75">
      <c r="A143" s="4" t="s">
        <v>22</v>
      </c>
      <c r="B143" s="5">
        <f>SUM(C143,D143,E143,K143,L143)</f>
        <v>70500</v>
      </c>
      <c r="C143" s="38">
        <v>38500</v>
      </c>
      <c r="D143" s="5">
        <v>1000</v>
      </c>
      <c r="E143" s="5">
        <f>SUM(F143:J143)</f>
        <v>19000</v>
      </c>
      <c r="F143" s="18">
        <v>2500</v>
      </c>
      <c r="G143" s="18">
        <v>3500</v>
      </c>
      <c r="H143" s="18"/>
      <c r="I143" s="6">
        <v>11000</v>
      </c>
      <c r="J143" s="6">
        <v>2000</v>
      </c>
      <c r="K143" s="5">
        <v>12000</v>
      </c>
      <c r="L143" s="21"/>
    </row>
    <row r="144" spans="1:12" ht="15.75">
      <c r="A144" s="4" t="s">
        <v>23</v>
      </c>
      <c r="B144" s="5">
        <f>SUM(C144,D144,E144,K144,L144)</f>
        <v>70000</v>
      </c>
      <c r="C144" s="38">
        <v>38500</v>
      </c>
      <c r="D144" s="5">
        <v>1000</v>
      </c>
      <c r="E144" s="5">
        <f>SUM(F144:J144)</f>
        <v>18500</v>
      </c>
      <c r="F144" s="18">
        <v>2500</v>
      </c>
      <c r="G144" s="18">
        <v>3000</v>
      </c>
      <c r="H144" s="18"/>
      <c r="I144" s="6">
        <v>11000</v>
      </c>
      <c r="J144" s="6">
        <v>2000</v>
      </c>
      <c r="K144" s="5">
        <v>12000</v>
      </c>
      <c r="L144" s="10"/>
    </row>
    <row r="145" spans="1:12" ht="15.75">
      <c r="A145" s="4" t="s">
        <v>24</v>
      </c>
      <c r="B145" s="5">
        <f>SUM(C145,D145,E145,K145,L145)</f>
        <v>68500</v>
      </c>
      <c r="C145" s="38">
        <v>38500</v>
      </c>
      <c r="D145" s="5">
        <v>0</v>
      </c>
      <c r="E145" s="5">
        <f>SUM(F145:J145)</f>
        <v>18000</v>
      </c>
      <c r="F145" s="18">
        <v>2000</v>
      </c>
      <c r="G145" s="18">
        <v>3000</v>
      </c>
      <c r="H145" s="18"/>
      <c r="I145" s="6">
        <v>11000</v>
      </c>
      <c r="J145" s="6">
        <v>2000</v>
      </c>
      <c r="K145" s="5">
        <v>12000</v>
      </c>
      <c r="L145" s="10"/>
    </row>
    <row r="146" spans="1:12" ht="15.75">
      <c r="A146" s="27" t="s">
        <v>95</v>
      </c>
      <c r="B146" s="28">
        <f aca="true" t="shared" si="24" ref="B146:G146">SUM(B143:B145)</f>
        <v>209000</v>
      </c>
      <c r="C146" s="28">
        <f t="shared" si="24"/>
        <v>115500</v>
      </c>
      <c r="D146" s="28">
        <f t="shared" si="24"/>
        <v>2000</v>
      </c>
      <c r="E146" s="28">
        <f t="shared" si="24"/>
        <v>55500</v>
      </c>
      <c r="F146" s="29">
        <f t="shared" si="24"/>
        <v>7000</v>
      </c>
      <c r="G146" s="29">
        <f t="shared" si="24"/>
        <v>9500</v>
      </c>
      <c r="H146" s="29"/>
      <c r="I146" s="29">
        <f>SUM(I143:I145)</f>
        <v>33000</v>
      </c>
      <c r="J146" s="29">
        <f>SUM(J143:J145)</f>
        <v>6000</v>
      </c>
      <c r="K146" s="28">
        <f>SUM(K143:K145)</f>
        <v>36000</v>
      </c>
      <c r="L146" s="28">
        <f>SUM(L143:L145)</f>
        <v>0</v>
      </c>
    </row>
    <row r="147" spans="1:12" ht="15.75">
      <c r="A147" s="55" t="s">
        <v>89</v>
      </c>
      <c r="B147" s="56">
        <f aca="true" t="shared" si="25" ref="B147:L147">SUM(B146,B142,B138,B134)</f>
        <v>853000</v>
      </c>
      <c r="C147" s="56">
        <f t="shared" si="25"/>
        <v>444000</v>
      </c>
      <c r="D147" s="56">
        <f t="shared" si="25"/>
        <v>20000</v>
      </c>
      <c r="E147" s="56">
        <f t="shared" si="25"/>
        <v>220000</v>
      </c>
      <c r="F147" s="57">
        <f t="shared" si="25"/>
        <v>30000</v>
      </c>
      <c r="G147" s="57">
        <f t="shared" si="25"/>
        <v>40000</v>
      </c>
      <c r="H147" s="57">
        <f t="shared" si="25"/>
        <v>1000</v>
      </c>
      <c r="I147" s="57">
        <f t="shared" si="25"/>
        <v>90000</v>
      </c>
      <c r="J147" s="57">
        <f t="shared" si="25"/>
        <v>59000</v>
      </c>
      <c r="K147" s="56">
        <f t="shared" si="25"/>
        <v>144000</v>
      </c>
      <c r="L147" s="56">
        <f t="shared" si="25"/>
        <v>25000</v>
      </c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14"/>
      <c r="J148" s="15"/>
      <c r="K148" s="2"/>
      <c r="L148" s="2"/>
    </row>
    <row r="149" spans="1:12" ht="15">
      <c r="A149" s="143" t="s">
        <v>31</v>
      </c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 s="143" t="s">
        <v>41</v>
      </c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</row>
    <row r="154" spans="1:12" ht="12.75">
      <c r="A154" s="148" t="s">
        <v>40</v>
      </c>
      <c r="B154" s="148"/>
      <c r="C154" s="148"/>
      <c r="D154" s="148"/>
      <c r="E154" s="148"/>
      <c r="F154" s="148"/>
      <c r="G154" s="148"/>
      <c r="H154" s="148"/>
      <c r="I154" s="148"/>
      <c r="J154" s="148"/>
      <c r="K154" s="148"/>
      <c r="L154" s="148"/>
    </row>
    <row r="155" spans="1:12" ht="14.25">
      <c r="A155" s="159" t="s">
        <v>97</v>
      </c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2"/>
    </row>
    <row r="156" spans="1:12" ht="16.5">
      <c r="A156" s="149" t="s">
        <v>87</v>
      </c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2"/>
    </row>
    <row r="157" spans="1:12" ht="16.5">
      <c r="A157" s="149"/>
      <c r="B157" s="149"/>
      <c r="C157" s="52"/>
      <c r="D157" s="52"/>
      <c r="E157" s="52"/>
      <c r="F157" s="52"/>
      <c r="G157" s="52"/>
      <c r="H157" s="52"/>
      <c r="I157" s="52"/>
      <c r="J157" s="52"/>
      <c r="K157" s="52"/>
      <c r="L157" s="2"/>
    </row>
    <row r="158" spans="1:12" ht="14.25">
      <c r="A158" s="150" t="s">
        <v>108</v>
      </c>
      <c r="B158" s="150"/>
      <c r="C158" s="2"/>
      <c r="D158" s="2"/>
      <c r="E158" s="2"/>
      <c r="F158" s="2"/>
      <c r="G158" s="2"/>
      <c r="H158" s="2"/>
      <c r="I158" s="151" t="s">
        <v>114</v>
      </c>
      <c r="J158" s="151"/>
      <c r="K158" s="151"/>
      <c r="L158" s="151"/>
    </row>
    <row r="159" spans="1:12" ht="14.25">
      <c r="A159" s="146" t="s">
        <v>0</v>
      </c>
      <c r="B159" s="144" t="s">
        <v>90</v>
      </c>
      <c r="C159" s="144" t="s">
        <v>1</v>
      </c>
      <c r="D159" s="144" t="s">
        <v>4</v>
      </c>
      <c r="E159" s="144" t="s">
        <v>5</v>
      </c>
      <c r="F159" s="154" t="s">
        <v>2</v>
      </c>
      <c r="G159" s="160"/>
      <c r="H159" s="160"/>
      <c r="I159" s="160"/>
      <c r="J159" s="161"/>
      <c r="K159" s="147" t="s">
        <v>28</v>
      </c>
      <c r="L159" s="147" t="s">
        <v>29</v>
      </c>
    </row>
    <row r="160" spans="1:12" ht="81">
      <c r="A160" s="146"/>
      <c r="B160" s="144"/>
      <c r="C160" s="144"/>
      <c r="D160" s="144"/>
      <c r="E160" s="144"/>
      <c r="F160" s="9" t="s">
        <v>6</v>
      </c>
      <c r="G160" s="9" t="s">
        <v>7</v>
      </c>
      <c r="H160" s="9" t="s">
        <v>37</v>
      </c>
      <c r="I160" s="9" t="s">
        <v>8</v>
      </c>
      <c r="J160" s="9" t="s">
        <v>9</v>
      </c>
      <c r="K160" s="147"/>
      <c r="L160" s="147"/>
    </row>
    <row r="161" spans="1:12" ht="15.75">
      <c r="A161" s="4" t="s">
        <v>10</v>
      </c>
      <c r="B161" s="5">
        <f>SUM(C161,,D161,E161,K161+L161)</f>
        <v>52500</v>
      </c>
      <c r="C161" s="5">
        <v>32500</v>
      </c>
      <c r="D161" s="5">
        <v>1500</v>
      </c>
      <c r="E161" s="5">
        <f>SUM(F161:J161)</f>
        <v>13500</v>
      </c>
      <c r="F161" s="18">
        <v>3500</v>
      </c>
      <c r="G161" s="18">
        <v>4000</v>
      </c>
      <c r="H161" s="18"/>
      <c r="I161" s="6">
        <v>1000</v>
      </c>
      <c r="J161" s="6">
        <v>5000</v>
      </c>
      <c r="K161" s="5"/>
      <c r="L161" s="5">
        <v>5000</v>
      </c>
    </row>
    <row r="162" spans="1:12" ht="15.75">
      <c r="A162" s="4" t="s">
        <v>11</v>
      </c>
      <c r="B162" s="5">
        <f>SUM(C162,,D162,E162,K162+L162)</f>
        <v>76500</v>
      </c>
      <c r="C162" s="5">
        <v>32500</v>
      </c>
      <c r="D162" s="5">
        <v>1500</v>
      </c>
      <c r="E162" s="5">
        <f>SUM(F162:J162)</f>
        <v>13500</v>
      </c>
      <c r="F162" s="18">
        <v>3000</v>
      </c>
      <c r="G162" s="18">
        <v>3500</v>
      </c>
      <c r="H162" s="18"/>
      <c r="I162" s="6">
        <v>2000</v>
      </c>
      <c r="J162" s="6">
        <v>5000</v>
      </c>
      <c r="K162" s="16">
        <v>24000</v>
      </c>
      <c r="L162" s="5">
        <v>5000</v>
      </c>
    </row>
    <row r="163" spans="1:12" ht="15.75">
      <c r="A163" s="4" t="s">
        <v>12</v>
      </c>
      <c r="B163" s="5">
        <f>SUM(C163,,D163,E163,K163+L163)</f>
        <v>86000</v>
      </c>
      <c r="C163" s="5">
        <v>32500</v>
      </c>
      <c r="D163" s="5">
        <v>7000</v>
      </c>
      <c r="E163" s="5">
        <f>SUM(F163:J163)</f>
        <v>29500</v>
      </c>
      <c r="F163" s="18">
        <v>2500</v>
      </c>
      <c r="G163" s="18">
        <v>3000</v>
      </c>
      <c r="H163" s="18"/>
      <c r="I163" s="6">
        <v>4000</v>
      </c>
      <c r="J163" s="6">
        <v>20000</v>
      </c>
      <c r="K163" s="16">
        <v>12000</v>
      </c>
      <c r="L163" s="5">
        <v>5000</v>
      </c>
    </row>
    <row r="164" spans="1:12" ht="15.75">
      <c r="A164" s="27" t="s">
        <v>92</v>
      </c>
      <c r="B164" s="28">
        <f aca="true" t="shared" si="26" ref="B164:L164">SUM(B161:B163)</f>
        <v>215000</v>
      </c>
      <c r="C164" s="28">
        <f t="shared" si="26"/>
        <v>97500</v>
      </c>
      <c r="D164" s="28">
        <f t="shared" si="26"/>
        <v>10000</v>
      </c>
      <c r="E164" s="28">
        <f t="shared" si="26"/>
        <v>56500</v>
      </c>
      <c r="F164" s="29">
        <f t="shared" si="26"/>
        <v>9000</v>
      </c>
      <c r="G164" s="29">
        <f t="shared" si="26"/>
        <v>10500</v>
      </c>
      <c r="H164" s="29">
        <f t="shared" si="26"/>
        <v>0</v>
      </c>
      <c r="I164" s="29">
        <f t="shared" si="26"/>
        <v>7000</v>
      </c>
      <c r="J164" s="29">
        <f t="shared" si="26"/>
        <v>30000</v>
      </c>
      <c r="K164" s="28">
        <f t="shared" si="26"/>
        <v>36000</v>
      </c>
      <c r="L164" s="28">
        <f t="shared" si="26"/>
        <v>15000</v>
      </c>
    </row>
    <row r="165" spans="1:12" ht="15.75">
      <c r="A165" s="4" t="s">
        <v>14</v>
      </c>
      <c r="B165" s="5">
        <f>SUM(C165,D165,E165,K165,L165)</f>
        <v>65500</v>
      </c>
      <c r="C165" s="16">
        <v>32500</v>
      </c>
      <c r="D165" s="5">
        <v>2000</v>
      </c>
      <c r="E165" s="5">
        <f>SUM(F165:J165)</f>
        <v>15000</v>
      </c>
      <c r="F165" s="18">
        <v>2500</v>
      </c>
      <c r="G165" s="18">
        <v>3500</v>
      </c>
      <c r="H165" s="18"/>
      <c r="I165" s="6">
        <v>4000</v>
      </c>
      <c r="J165" s="6">
        <v>5000</v>
      </c>
      <c r="K165" s="5">
        <v>12000</v>
      </c>
      <c r="L165" s="5">
        <v>4000</v>
      </c>
    </row>
    <row r="166" spans="1:12" ht="15.75">
      <c r="A166" s="4" t="s">
        <v>15</v>
      </c>
      <c r="B166" s="5">
        <f>SUM(C166,D166,E166,K166,L166)</f>
        <v>79500</v>
      </c>
      <c r="C166" s="16">
        <f>32500+12000</f>
        <v>44500</v>
      </c>
      <c r="D166" s="5">
        <v>2000</v>
      </c>
      <c r="E166" s="5">
        <f>SUM(F166:J166)</f>
        <v>17000</v>
      </c>
      <c r="F166" s="18">
        <v>2500</v>
      </c>
      <c r="G166" s="18">
        <v>3500</v>
      </c>
      <c r="H166" s="18">
        <v>1000</v>
      </c>
      <c r="I166" s="6">
        <v>5000</v>
      </c>
      <c r="J166" s="6">
        <v>5000</v>
      </c>
      <c r="K166" s="5">
        <v>12000</v>
      </c>
      <c r="L166" s="8">
        <v>4000</v>
      </c>
    </row>
    <row r="167" spans="1:12" ht="15.75">
      <c r="A167" s="4" t="s">
        <v>16</v>
      </c>
      <c r="B167" s="5">
        <f>SUM(C167,D167,E167,K167,L167)</f>
        <v>68500</v>
      </c>
      <c r="C167" s="16">
        <f>32500+6000</f>
        <v>38500</v>
      </c>
      <c r="D167" s="5">
        <v>1000</v>
      </c>
      <c r="E167" s="5">
        <f>SUM(F167:J167)</f>
        <v>15000</v>
      </c>
      <c r="F167" s="18">
        <v>2000</v>
      </c>
      <c r="G167" s="18">
        <v>3000</v>
      </c>
      <c r="H167" s="18"/>
      <c r="I167" s="6">
        <v>5000</v>
      </c>
      <c r="J167" s="6">
        <v>5000</v>
      </c>
      <c r="K167" s="5">
        <v>12000</v>
      </c>
      <c r="L167" s="8">
        <v>2000</v>
      </c>
    </row>
    <row r="168" spans="1:12" ht="15.75">
      <c r="A168" s="27" t="s">
        <v>93</v>
      </c>
      <c r="B168" s="28">
        <f aca="true" t="shared" si="27" ref="B168:L168">SUM(B165:B167)</f>
        <v>213500</v>
      </c>
      <c r="C168" s="64">
        <f t="shared" si="27"/>
        <v>115500</v>
      </c>
      <c r="D168" s="28">
        <f t="shared" si="27"/>
        <v>5000</v>
      </c>
      <c r="E168" s="28">
        <f t="shared" si="27"/>
        <v>47000</v>
      </c>
      <c r="F168" s="29">
        <f t="shared" si="27"/>
        <v>7000</v>
      </c>
      <c r="G168" s="29">
        <f t="shared" si="27"/>
        <v>10000</v>
      </c>
      <c r="H168" s="29">
        <f t="shared" si="27"/>
        <v>1000</v>
      </c>
      <c r="I168" s="29">
        <f t="shared" si="27"/>
        <v>14000</v>
      </c>
      <c r="J168" s="29">
        <f t="shared" si="27"/>
        <v>15000</v>
      </c>
      <c r="K168" s="28">
        <f t="shared" si="27"/>
        <v>36000</v>
      </c>
      <c r="L168" s="28">
        <f t="shared" si="27"/>
        <v>10000</v>
      </c>
    </row>
    <row r="169" spans="1:12" ht="15.75">
      <c r="A169" s="4" t="s">
        <v>18</v>
      </c>
      <c r="B169" s="5">
        <f>SUM(C169,D169,E169,K169,L169)</f>
        <v>72500</v>
      </c>
      <c r="C169" s="16">
        <v>38500</v>
      </c>
      <c r="D169" s="5">
        <v>1000</v>
      </c>
      <c r="E169" s="5">
        <f>SUM(F169:J169)</f>
        <v>21000</v>
      </c>
      <c r="F169" s="18">
        <v>2500</v>
      </c>
      <c r="G169" s="18">
        <v>3500</v>
      </c>
      <c r="H169" s="18"/>
      <c r="I169" s="6">
        <v>12000</v>
      </c>
      <c r="J169" s="6">
        <v>3000</v>
      </c>
      <c r="K169" s="5">
        <v>12000</v>
      </c>
      <c r="L169" s="6"/>
    </row>
    <row r="170" spans="1:12" ht="15.75">
      <c r="A170" s="4" t="s">
        <v>19</v>
      </c>
      <c r="B170" s="5">
        <f>SUM(C170,D170,E170,K170,L170)</f>
        <v>72500</v>
      </c>
      <c r="C170" s="16">
        <v>38500</v>
      </c>
      <c r="D170" s="5">
        <v>1000</v>
      </c>
      <c r="E170" s="5">
        <f>SUM(F170:J170)</f>
        <v>21000</v>
      </c>
      <c r="F170" s="18">
        <v>2500</v>
      </c>
      <c r="G170" s="18">
        <v>3500</v>
      </c>
      <c r="H170" s="18"/>
      <c r="I170" s="6">
        <v>12000</v>
      </c>
      <c r="J170" s="6">
        <v>3000</v>
      </c>
      <c r="K170" s="5">
        <v>12000</v>
      </c>
      <c r="L170" s="10"/>
    </row>
    <row r="171" spans="1:12" ht="15.75">
      <c r="A171" s="4" t="s">
        <v>20</v>
      </c>
      <c r="B171" s="5">
        <f>SUM(C171,D171,E171,K171,L171)</f>
        <v>70500</v>
      </c>
      <c r="C171" s="16">
        <v>38500</v>
      </c>
      <c r="D171" s="5">
        <v>1000</v>
      </c>
      <c r="E171" s="5">
        <f>SUM(F171:J171)</f>
        <v>19000</v>
      </c>
      <c r="F171" s="18">
        <v>2000</v>
      </c>
      <c r="G171" s="18">
        <v>3000</v>
      </c>
      <c r="H171" s="18"/>
      <c r="I171" s="6">
        <v>12000</v>
      </c>
      <c r="J171" s="6">
        <v>2000</v>
      </c>
      <c r="K171" s="5">
        <v>12000</v>
      </c>
      <c r="L171" s="10"/>
    </row>
    <row r="172" spans="1:12" ht="15.75">
      <c r="A172" s="27" t="s">
        <v>94</v>
      </c>
      <c r="B172" s="28">
        <f aca="true" t="shared" si="28" ref="B172:G172">SUM(B169:B171)</f>
        <v>215500</v>
      </c>
      <c r="C172" s="16">
        <f t="shared" si="28"/>
        <v>115500</v>
      </c>
      <c r="D172" s="28">
        <f t="shared" si="28"/>
        <v>3000</v>
      </c>
      <c r="E172" s="28">
        <f t="shared" si="28"/>
        <v>61000</v>
      </c>
      <c r="F172" s="29">
        <f t="shared" si="28"/>
        <v>7000</v>
      </c>
      <c r="G172" s="29">
        <f t="shared" si="28"/>
        <v>10000</v>
      </c>
      <c r="H172" s="29"/>
      <c r="I172" s="29">
        <f>SUM(I169:I171)</f>
        <v>36000</v>
      </c>
      <c r="J172" s="29">
        <f>SUM(J169:J171)</f>
        <v>8000</v>
      </c>
      <c r="K172" s="28">
        <f>SUM(K169:K171)</f>
        <v>36000</v>
      </c>
      <c r="L172" s="28">
        <f>SUM(L169:L171)</f>
        <v>0</v>
      </c>
    </row>
    <row r="173" spans="1:12" ht="15.75">
      <c r="A173" s="4" t="s">
        <v>22</v>
      </c>
      <c r="B173" s="5">
        <f>SUM(C173,D173,E173,K173,L173)</f>
        <v>69500</v>
      </c>
      <c r="C173" s="16">
        <v>38500</v>
      </c>
      <c r="D173" s="5">
        <v>1000</v>
      </c>
      <c r="E173" s="5">
        <f>SUM(F173:J173)</f>
        <v>18000</v>
      </c>
      <c r="F173" s="18">
        <v>2500</v>
      </c>
      <c r="G173" s="18">
        <v>3500</v>
      </c>
      <c r="H173" s="18"/>
      <c r="I173" s="61">
        <v>10000</v>
      </c>
      <c r="J173" s="6">
        <v>2000</v>
      </c>
      <c r="K173" s="5">
        <v>12000</v>
      </c>
      <c r="L173" s="21"/>
    </row>
    <row r="174" spans="1:12" ht="15.75">
      <c r="A174" s="4" t="s">
        <v>23</v>
      </c>
      <c r="B174" s="5">
        <f>SUM(C174,D174,E174,K174,L174)</f>
        <v>71000</v>
      </c>
      <c r="C174" s="63">
        <v>42500</v>
      </c>
      <c r="D174" s="5">
        <v>1000</v>
      </c>
      <c r="E174" s="5">
        <f>SUM(F174:J174)</f>
        <v>8500</v>
      </c>
      <c r="F174" s="18">
        <v>2500</v>
      </c>
      <c r="G174" s="18">
        <v>3000</v>
      </c>
      <c r="H174" s="18"/>
      <c r="I174" s="61"/>
      <c r="J174" s="61">
        <v>3000</v>
      </c>
      <c r="K174" s="5">
        <v>12000</v>
      </c>
      <c r="L174" s="62">
        <v>7000</v>
      </c>
    </row>
    <row r="175" spans="1:12" ht="15.75">
      <c r="A175" s="4" t="s">
        <v>24</v>
      </c>
      <c r="B175" s="5">
        <f>SUM(C175,D175,E175,K175,L175)</f>
        <v>68500</v>
      </c>
      <c r="C175" s="63">
        <v>44500</v>
      </c>
      <c r="D175" s="5">
        <v>0</v>
      </c>
      <c r="E175" s="5">
        <f>SUM(F175:J175)</f>
        <v>7000</v>
      </c>
      <c r="F175" s="18">
        <v>2000</v>
      </c>
      <c r="G175" s="18">
        <v>3000</v>
      </c>
      <c r="H175" s="18"/>
      <c r="I175" s="61"/>
      <c r="J175" s="6">
        <v>2000</v>
      </c>
      <c r="K175" s="5">
        <v>12000</v>
      </c>
      <c r="L175" s="62">
        <v>5000</v>
      </c>
    </row>
    <row r="176" spans="1:12" ht="15.75">
      <c r="A176" s="27" t="s">
        <v>95</v>
      </c>
      <c r="B176" s="28">
        <f aca="true" t="shared" si="29" ref="B176:G176">SUM(B173:B175)</f>
        <v>209000</v>
      </c>
      <c r="C176" s="28">
        <f t="shared" si="29"/>
        <v>125500</v>
      </c>
      <c r="D176" s="28">
        <f t="shared" si="29"/>
        <v>2000</v>
      </c>
      <c r="E176" s="28">
        <f t="shared" si="29"/>
        <v>33500</v>
      </c>
      <c r="F176" s="29">
        <f t="shared" si="29"/>
        <v>7000</v>
      </c>
      <c r="G176" s="29">
        <f t="shared" si="29"/>
        <v>9500</v>
      </c>
      <c r="H176" s="29"/>
      <c r="I176" s="29">
        <f>SUM(I173:I175)</f>
        <v>10000</v>
      </c>
      <c r="J176" s="29">
        <f>SUM(J173:J175)</f>
        <v>7000</v>
      </c>
      <c r="K176" s="28">
        <f>SUM(K173:K175)</f>
        <v>36000</v>
      </c>
      <c r="L176" s="28">
        <f>SUM(L173:L175)</f>
        <v>12000</v>
      </c>
    </row>
    <row r="177" spans="1:12" ht="15.75">
      <c r="A177" s="76" t="s">
        <v>89</v>
      </c>
      <c r="B177" s="56">
        <f aca="true" t="shared" si="30" ref="B177:L177">SUM(B176,B172,B168,B164)</f>
        <v>853000</v>
      </c>
      <c r="C177" s="56">
        <f t="shared" si="30"/>
        <v>454000</v>
      </c>
      <c r="D177" s="56">
        <f t="shared" si="30"/>
        <v>20000</v>
      </c>
      <c r="E177" s="56">
        <f t="shared" si="30"/>
        <v>198000</v>
      </c>
      <c r="F177" s="57">
        <f t="shared" si="30"/>
        <v>30000</v>
      </c>
      <c r="G177" s="57">
        <f t="shared" si="30"/>
        <v>40000</v>
      </c>
      <c r="H177" s="57">
        <f t="shared" si="30"/>
        <v>1000</v>
      </c>
      <c r="I177" s="57">
        <f t="shared" si="30"/>
        <v>67000</v>
      </c>
      <c r="J177" s="57">
        <f t="shared" si="30"/>
        <v>60000</v>
      </c>
      <c r="K177" s="56">
        <f t="shared" si="30"/>
        <v>144000</v>
      </c>
      <c r="L177" s="56">
        <f t="shared" si="30"/>
        <v>37000</v>
      </c>
    </row>
    <row r="178" spans="1:12" ht="12.75">
      <c r="A178" s="2"/>
      <c r="B178" s="2"/>
      <c r="C178" s="65" t="s">
        <v>112</v>
      </c>
      <c r="D178" s="66"/>
      <c r="E178" s="66"/>
      <c r="F178" s="66"/>
      <c r="G178" s="66"/>
      <c r="H178" s="66"/>
      <c r="I178" s="65" t="s">
        <v>110</v>
      </c>
      <c r="J178" s="65" t="s">
        <v>111</v>
      </c>
      <c r="K178" s="66"/>
      <c r="L178" s="65" t="s">
        <v>109</v>
      </c>
    </row>
    <row r="179" spans="1:12" ht="15">
      <c r="A179" s="143" t="s">
        <v>113</v>
      </c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 s="143" t="s">
        <v>41</v>
      </c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</row>
    <row r="184" spans="1:12" ht="12.75">
      <c r="A184" s="148" t="s">
        <v>40</v>
      </c>
      <c r="B184" s="148"/>
      <c r="C184" s="148"/>
      <c r="D184" s="148"/>
      <c r="E184" s="148"/>
      <c r="F184" s="148"/>
      <c r="G184" s="148"/>
      <c r="H184" s="148"/>
      <c r="I184" s="148"/>
      <c r="J184" s="148"/>
      <c r="K184" s="148"/>
      <c r="L184" s="148"/>
    </row>
    <row r="185" spans="1:12" ht="14.25">
      <c r="A185" s="159" t="s">
        <v>97</v>
      </c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2"/>
    </row>
    <row r="186" spans="1:12" ht="16.5">
      <c r="A186" s="149" t="s">
        <v>87</v>
      </c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2"/>
    </row>
    <row r="187" spans="1:12" ht="14.25">
      <c r="A187" s="150"/>
      <c r="B187" s="150"/>
      <c r="C187" s="2"/>
      <c r="D187" s="2"/>
      <c r="E187" s="2"/>
      <c r="F187" s="2"/>
      <c r="G187" s="2"/>
      <c r="H187" s="2"/>
      <c r="I187" s="151" t="s">
        <v>117</v>
      </c>
      <c r="J187" s="151"/>
      <c r="K187" s="151"/>
      <c r="L187" s="151"/>
    </row>
    <row r="188" spans="1:12" ht="14.25">
      <c r="A188" s="146" t="s">
        <v>0</v>
      </c>
      <c r="B188" s="144" t="s">
        <v>90</v>
      </c>
      <c r="C188" s="144" t="s">
        <v>1</v>
      </c>
      <c r="D188" s="144" t="s">
        <v>4</v>
      </c>
      <c r="E188" s="144" t="s">
        <v>5</v>
      </c>
      <c r="F188" s="154" t="s">
        <v>2</v>
      </c>
      <c r="G188" s="160"/>
      <c r="H188" s="160"/>
      <c r="I188" s="160"/>
      <c r="J188" s="161"/>
      <c r="K188" s="147" t="s">
        <v>28</v>
      </c>
      <c r="L188" s="147" t="s">
        <v>29</v>
      </c>
    </row>
    <row r="189" spans="1:12" ht="81">
      <c r="A189" s="146"/>
      <c r="B189" s="144"/>
      <c r="C189" s="144"/>
      <c r="D189" s="144"/>
      <c r="E189" s="144"/>
      <c r="F189" s="9" t="s">
        <v>6</v>
      </c>
      <c r="G189" s="9" t="s">
        <v>7</v>
      </c>
      <c r="H189" s="9" t="s">
        <v>37</v>
      </c>
      <c r="I189" s="9" t="s">
        <v>8</v>
      </c>
      <c r="J189" s="9" t="s">
        <v>9</v>
      </c>
      <c r="K189" s="147"/>
      <c r="L189" s="147"/>
    </row>
    <row r="190" spans="1:12" ht="15.75">
      <c r="A190" s="4" t="s">
        <v>10</v>
      </c>
      <c r="B190" s="5">
        <f>SUM(C190,,D190,E190,K190+L190)</f>
        <v>52500</v>
      </c>
      <c r="C190" s="5">
        <v>32500</v>
      </c>
      <c r="D190" s="5">
        <v>1500</v>
      </c>
      <c r="E190" s="5">
        <f>SUM(F190:J190)</f>
        <v>13500</v>
      </c>
      <c r="F190" s="18">
        <v>3500</v>
      </c>
      <c r="G190" s="18">
        <v>4000</v>
      </c>
      <c r="H190" s="18"/>
      <c r="I190" s="6">
        <v>1000</v>
      </c>
      <c r="J190" s="6">
        <v>5000</v>
      </c>
      <c r="K190" s="5"/>
      <c r="L190" s="5">
        <v>5000</v>
      </c>
    </row>
    <row r="191" spans="1:12" ht="15.75">
      <c r="A191" s="4" t="s">
        <v>11</v>
      </c>
      <c r="B191" s="5">
        <f>SUM(C191,,D191,E191,K191+L191)</f>
        <v>76500</v>
      </c>
      <c r="C191" s="5">
        <v>32500</v>
      </c>
      <c r="D191" s="5">
        <v>1500</v>
      </c>
      <c r="E191" s="5">
        <f>SUM(F191:J191)</f>
        <v>13500</v>
      </c>
      <c r="F191" s="18">
        <v>3000</v>
      </c>
      <c r="G191" s="18">
        <v>3500</v>
      </c>
      <c r="H191" s="18"/>
      <c r="I191" s="6">
        <v>2000</v>
      </c>
      <c r="J191" s="6">
        <v>5000</v>
      </c>
      <c r="K191" s="16">
        <v>24000</v>
      </c>
      <c r="L191" s="5">
        <v>5000</v>
      </c>
    </row>
    <row r="192" spans="1:12" ht="15.75">
      <c r="A192" s="4" t="s">
        <v>12</v>
      </c>
      <c r="B192" s="5">
        <f>SUM(C192,,D192,E192,K192+L192)</f>
        <v>86000</v>
      </c>
      <c r="C192" s="5">
        <v>32500</v>
      </c>
      <c r="D192" s="5">
        <v>7000</v>
      </c>
      <c r="E192" s="5">
        <f>SUM(F192:J192)</f>
        <v>29500</v>
      </c>
      <c r="F192" s="18">
        <v>2500</v>
      </c>
      <c r="G192" s="18">
        <v>3000</v>
      </c>
      <c r="H192" s="18"/>
      <c r="I192" s="6">
        <v>4000</v>
      </c>
      <c r="J192" s="6">
        <v>20000</v>
      </c>
      <c r="K192" s="16">
        <v>12000</v>
      </c>
      <c r="L192" s="5">
        <v>5000</v>
      </c>
    </row>
    <row r="193" spans="1:12" ht="15.75">
      <c r="A193" s="27" t="s">
        <v>92</v>
      </c>
      <c r="B193" s="28">
        <f aca="true" t="shared" si="31" ref="B193:L193">SUM(B190:B192)</f>
        <v>215000</v>
      </c>
      <c r="C193" s="28">
        <f t="shared" si="31"/>
        <v>97500</v>
      </c>
      <c r="D193" s="28">
        <f t="shared" si="31"/>
        <v>10000</v>
      </c>
      <c r="E193" s="28">
        <f t="shared" si="31"/>
        <v>56500</v>
      </c>
      <c r="F193" s="29">
        <f t="shared" si="31"/>
        <v>9000</v>
      </c>
      <c r="G193" s="29">
        <f t="shared" si="31"/>
        <v>10500</v>
      </c>
      <c r="H193" s="29">
        <f t="shared" si="31"/>
        <v>0</v>
      </c>
      <c r="I193" s="29">
        <f t="shared" si="31"/>
        <v>7000</v>
      </c>
      <c r="J193" s="29">
        <f t="shared" si="31"/>
        <v>30000</v>
      </c>
      <c r="K193" s="28">
        <f t="shared" si="31"/>
        <v>36000</v>
      </c>
      <c r="L193" s="28">
        <f t="shared" si="31"/>
        <v>15000</v>
      </c>
    </row>
    <row r="194" spans="1:12" ht="15.75">
      <c r="A194" s="4" t="s">
        <v>14</v>
      </c>
      <c r="B194" s="5">
        <f>SUM(C194,D194,E194,K194,L194)</f>
        <v>65500</v>
      </c>
      <c r="C194" s="16">
        <v>32500</v>
      </c>
      <c r="D194" s="5">
        <v>2000</v>
      </c>
      <c r="E194" s="5">
        <f>SUM(F194:J194)</f>
        <v>15000</v>
      </c>
      <c r="F194" s="18">
        <v>2500</v>
      </c>
      <c r="G194" s="18">
        <v>3500</v>
      </c>
      <c r="H194" s="18"/>
      <c r="I194" s="6">
        <v>4000</v>
      </c>
      <c r="J194" s="6">
        <v>5000</v>
      </c>
      <c r="K194" s="5">
        <v>12000</v>
      </c>
      <c r="L194" s="5">
        <v>4000</v>
      </c>
    </row>
    <row r="195" spans="1:12" ht="15.75">
      <c r="A195" s="4" t="s">
        <v>15</v>
      </c>
      <c r="B195" s="5">
        <f>SUM(C195,D195,E195,K195,L195)</f>
        <v>79500</v>
      </c>
      <c r="C195" s="16">
        <f>32500+12000</f>
        <v>44500</v>
      </c>
      <c r="D195" s="5">
        <v>2000</v>
      </c>
      <c r="E195" s="5">
        <f>SUM(F195:J195)</f>
        <v>17000</v>
      </c>
      <c r="F195" s="18">
        <v>2500</v>
      </c>
      <c r="G195" s="18">
        <v>3500</v>
      </c>
      <c r="H195" s="18">
        <v>1000</v>
      </c>
      <c r="I195" s="6">
        <v>5000</v>
      </c>
      <c r="J195" s="6">
        <v>5000</v>
      </c>
      <c r="K195" s="5">
        <v>12000</v>
      </c>
      <c r="L195" s="8">
        <v>4000</v>
      </c>
    </row>
    <row r="196" spans="1:12" ht="15.75">
      <c r="A196" s="4" t="s">
        <v>16</v>
      </c>
      <c r="B196" s="5">
        <f>SUM(C196,D196,E196,K196,L196)</f>
        <v>68500</v>
      </c>
      <c r="C196" s="16">
        <f>32500+6000</f>
        <v>38500</v>
      </c>
      <c r="D196" s="5">
        <v>1000</v>
      </c>
      <c r="E196" s="5">
        <f>SUM(F196:J196)</f>
        <v>15000</v>
      </c>
      <c r="F196" s="18">
        <v>2000</v>
      </c>
      <c r="G196" s="18">
        <v>3000</v>
      </c>
      <c r="H196" s="18"/>
      <c r="I196" s="6">
        <v>5000</v>
      </c>
      <c r="J196" s="6">
        <v>5000</v>
      </c>
      <c r="K196" s="5">
        <v>12000</v>
      </c>
      <c r="L196" s="8">
        <v>2000</v>
      </c>
    </row>
    <row r="197" spans="1:12" ht="15.75">
      <c r="A197" s="27" t="s">
        <v>93</v>
      </c>
      <c r="B197" s="28">
        <f aca="true" t="shared" si="32" ref="B197:L197">SUM(B194:B196)</f>
        <v>213500</v>
      </c>
      <c r="C197" s="64">
        <f t="shared" si="32"/>
        <v>115500</v>
      </c>
      <c r="D197" s="28">
        <f t="shared" si="32"/>
        <v>5000</v>
      </c>
      <c r="E197" s="28">
        <f t="shared" si="32"/>
        <v>47000</v>
      </c>
      <c r="F197" s="29">
        <f t="shared" si="32"/>
        <v>7000</v>
      </c>
      <c r="G197" s="29">
        <f t="shared" si="32"/>
        <v>10000</v>
      </c>
      <c r="H197" s="29">
        <f t="shared" si="32"/>
        <v>1000</v>
      </c>
      <c r="I197" s="29">
        <f t="shared" si="32"/>
        <v>14000</v>
      </c>
      <c r="J197" s="29">
        <f t="shared" si="32"/>
        <v>15000</v>
      </c>
      <c r="K197" s="28">
        <f t="shared" si="32"/>
        <v>36000</v>
      </c>
      <c r="L197" s="28">
        <f t="shared" si="32"/>
        <v>10000</v>
      </c>
    </row>
    <row r="198" spans="1:12" ht="15.75">
      <c r="A198" s="4" t="s">
        <v>18</v>
      </c>
      <c r="B198" s="5">
        <f>SUM(C198,D198,E198,K198,L198)</f>
        <v>72500</v>
      </c>
      <c r="C198" s="16">
        <v>38500</v>
      </c>
      <c r="D198" s="5">
        <v>1000</v>
      </c>
      <c r="E198" s="5">
        <f>SUM(F198:J198)</f>
        <v>21000</v>
      </c>
      <c r="F198" s="18">
        <v>2500</v>
      </c>
      <c r="G198" s="18">
        <v>3500</v>
      </c>
      <c r="H198" s="18"/>
      <c r="I198" s="6">
        <v>12000</v>
      </c>
      <c r="J198" s="6">
        <v>3000</v>
      </c>
      <c r="K198" s="5">
        <v>12000</v>
      </c>
      <c r="L198" s="6"/>
    </row>
    <row r="199" spans="1:12" ht="15.75">
      <c r="A199" s="4" t="s">
        <v>19</v>
      </c>
      <c r="B199" s="5">
        <f>SUM(C199,D199,E199,K199,L199)</f>
        <v>72500</v>
      </c>
      <c r="C199" s="16">
        <v>38500</v>
      </c>
      <c r="D199" s="5">
        <v>1000</v>
      </c>
      <c r="E199" s="5">
        <f>SUM(F199:J199)</f>
        <v>21000</v>
      </c>
      <c r="F199" s="18">
        <v>2500</v>
      </c>
      <c r="G199" s="18">
        <v>3500</v>
      </c>
      <c r="H199" s="18"/>
      <c r="I199" s="6">
        <v>12000</v>
      </c>
      <c r="J199" s="6">
        <v>3000</v>
      </c>
      <c r="K199" s="5">
        <v>12000</v>
      </c>
      <c r="L199" s="10"/>
    </row>
    <row r="200" spans="1:12" ht="15.75">
      <c r="A200" s="4" t="s">
        <v>20</v>
      </c>
      <c r="B200" s="5">
        <f>SUM(C200,D200,E200,K200,L200)</f>
        <v>63500</v>
      </c>
      <c r="C200" s="16">
        <v>38500</v>
      </c>
      <c r="D200" s="5">
        <v>1000</v>
      </c>
      <c r="E200" s="5">
        <f>SUM(F200:J200)</f>
        <v>12000</v>
      </c>
      <c r="F200" s="18">
        <v>2000</v>
      </c>
      <c r="G200" s="18">
        <v>3000</v>
      </c>
      <c r="H200" s="18"/>
      <c r="I200" s="70">
        <f>12000-7000</f>
        <v>5000</v>
      </c>
      <c r="J200" s="6">
        <v>2000</v>
      </c>
      <c r="K200" s="5">
        <v>12000</v>
      </c>
      <c r="L200" s="10"/>
    </row>
    <row r="201" spans="1:12" ht="15.75">
      <c r="A201" s="27" t="s">
        <v>94</v>
      </c>
      <c r="B201" s="28">
        <f aca="true" t="shared" si="33" ref="B201:G201">SUM(B198:B200)</f>
        <v>208500</v>
      </c>
      <c r="C201" s="16">
        <f t="shared" si="33"/>
        <v>115500</v>
      </c>
      <c r="D201" s="28">
        <f t="shared" si="33"/>
        <v>3000</v>
      </c>
      <c r="E201" s="28">
        <f t="shared" si="33"/>
        <v>54000</v>
      </c>
      <c r="F201" s="29">
        <f t="shared" si="33"/>
        <v>7000</v>
      </c>
      <c r="G201" s="29">
        <f t="shared" si="33"/>
        <v>10000</v>
      </c>
      <c r="H201" s="29"/>
      <c r="I201" s="29">
        <f>SUM(I198:I200)</f>
        <v>29000</v>
      </c>
      <c r="J201" s="29">
        <f>SUM(J198:J200)</f>
        <v>8000</v>
      </c>
      <c r="K201" s="28">
        <f>SUM(K198:K200)</f>
        <v>36000</v>
      </c>
      <c r="L201" s="28">
        <f>SUM(L198:L200)</f>
        <v>0</v>
      </c>
    </row>
    <row r="202" spans="1:12" ht="15.75">
      <c r="A202" s="4" t="s">
        <v>22</v>
      </c>
      <c r="B202" s="5">
        <f>SUM(C202,D202,E202,K202,L202)</f>
        <v>59500</v>
      </c>
      <c r="C202" s="16">
        <v>38500</v>
      </c>
      <c r="D202" s="5">
        <v>1000</v>
      </c>
      <c r="E202" s="5">
        <f>SUM(F202:J202)</f>
        <v>8000</v>
      </c>
      <c r="F202" s="18">
        <v>2500</v>
      </c>
      <c r="G202" s="18">
        <v>3500</v>
      </c>
      <c r="H202" s="18"/>
      <c r="I202" s="61"/>
      <c r="J202" s="6">
        <v>2000</v>
      </c>
      <c r="K202" s="5">
        <v>12000</v>
      </c>
      <c r="L202" s="21"/>
    </row>
    <row r="203" spans="1:12" ht="15.75">
      <c r="A203" s="4" t="s">
        <v>23</v>
      </c>
      <c r="B203" s="5">
        <f>SUM(C203,D203,E203,K203,L203)</f>
        <v>71000</v>
      </c>
      <c r="C203" s="16">
        <v>42500</v>
      </c>
      <c r="D203" s="5">
        <v>1000</v>
      </c>
      <c r="E203" s="5">
        <f>SUM(F203:J203)</f>
        <v>8500</v>
      </c>
      <c r="F203" s="18">
        <v>2500</v>
      </c>
      <c r="G203" s="18">
        <v>3000</v>
      </c>
      <c r="H203" s="18"/>
      <c r="I203" s="61"/>
      <c r="J203" s="6">
        <v>3000</v>
      </c>
      <c r="K203" s="5">
        <v>12000</v>
      </c>
      <c r="L203" s="69">
        <v>7000</v>
      </c>
    </row>
    <row r="204" spans="1:12" ht="15.75">
      <c r="A204" s="4" t="s">
        <v>24</v>
      </c>
      <c r="B204" s="5">
        <f>SUM(C204,D204,E204,K204,L204)</f>
        <v>85500</v>
      </c>
      <c r="C204" s="63">
        <f>44500+10000</f>
        <v>54500</v>
      </c>
      <c r="D204" s="5">
        <v>0</v>
      </c>
      <c r="E204" s="5">
        <f>SUM(F204:J204)</f>
        <v>7000</v>
      </c>
      <c r="F204" s="18">
        <v>2000</v>
      </c>
      <c r="G204" s="18">
        <v>3000</v>
      </c>
      <c r="H204" s="18"/>
      <c r="I204" s="61"/>
      <c r="J204" s="6">
        <v>2000</v>
      </c>
      <c r="K204" s="5">
        <v>12000</v>
      </c>
      <c r="L204" s="62">
        <f>5000+7000</f>
        <v>12000</v>
      </c>
    </row>
    <row r="205" spans="1:12" ht="15.75">
      <c r="A205" s="27" t="s">
        <v>95</v>
      </c>
      <c r="B205" s="28">
        <f aca="true" t="shared" si="34" ref="B205:G205">SUM(B202:B204)</f>
        <v>216000</v>
      </c>
      <c r="C205" s="28">
        <f t="shared" si="34"/>
        <v>135500</v>
      </c>
      <c r="D205" s="28">
        <f t="shared" si="34"/>
        <v>2000</v>
      </c>
      <c r="E205" s="28">
        <f t="shared" si="34"/>
        <v>23500</v>
      </c>
      <c r="F205" s="29">
        <f t="shared" si="34"/>
        <v>7000</v>
      </c>
      <c r="G205" s="29">
        <f t="shared" si="34"/>
        <v>9500</v>
      </c>
      <c r="H205" s="29"/>
      <c r="I205" s="29">
        <f>SUM(I202:I204)</f>
        <v>0</v>
      </c>
      <c r="J205" s="29">
        <f>SUM(J202:J204)</f>
        <v>7000</v>
      </c>
      <c r="K205" s="28">
        <f>SUM(K202:K204)</f>
        <v>36000</v>
      </c>
      <c r="L205" s="28">
        <f>SUM(L202:L204)</f>
        <v>19000</v>
      </c>
    </row>
    <row r="206" spans="1:12" ht="15.75">
      <c r="A206" s="55" t="s">
        <v>89</v>
      </c>
      <c r="B206" s="56">
        <f aca="true" t="shared" si="35" ref="B206:L206">SUM(B205,B201,B197,B193)</f>
        <v>853000</v>
      </c>
      <c r="C206" s="56">
        <f t="shared" si="35"/>
        <v>464000</v>
      </c>
      <c r="D206" s="56">
        <f t="shared" si="35"/>
        <v>20000</v>
      </c>
      <c r="E206" s="56">
        <f t="shared" si="35"/>
        <v>181000</v>
      </c>
      <c r="F206" s="57">
        <f t="shared" si="35"/>
        <v>30000</v>
      </c>
      <c r="G206" s="57">
        <f t="shared" si="35"/>
        <v>40000</v>
      </c>
      <c r="H206" s="57">
        <f t="shared" si="35"/>
        <v>1000</v>
      </c>
      <c r="I206" s="57">
        <f t="shared" si="35"/>
        <v>50000</v>
      </c>
      <c r="J206" s="57">
        <f t="shared" si="35"/>
        <v>60000</v>
      </c>
      <c r="K206" s="56">
        <f t="shared" si="35"/>
        <v>144000</v>
      </c>
      <c r="L206" s="56">
        <f t="shared" si="35"/>
        <v>44000</v>
      </c>
    </row>
    <row r="207" spans="1:12" ht="12.75">
      <c r="A207" s="2"/>
      <c r="B207" s="2"/>
      <c r="C207" s="67" t="s">
        <v>112</v>
      </c>
      <c r="D207" s="68"/>
      <c r="E207" s="68"/>
      <c r="F207" s="68"/>
      <c r="G207" s="68"/>
      <c r="H207" s="68"/>
      <c r="I207" s="67" t="s">
        <v>116</v>
      </c>
      <c r="J207" s="67"/>
      <c r="K207" s="68"/>
      <c r="L207" s="67" t="s">
        <v>115</v>
      </c>
    </row>
    <row r="208" spans="1:12" ht="16.5">
      <c r="A208" s="143" t="s">
        <v>113</v>
      </c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</row>
    <row r="209" spans="1:1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6.5">
      <c r="A210" s="143" t="s">
        <v>41</v>
      </c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</row>
  </sheetData>
  <sheetProtection/>
  <mergeCells count="108">
    <mergeCell ref="K188:K189"/>
    <mergeCell ref="L188:L189"/>
    <mergeCell ref="A208:L208"/>
    <mergeCell ref="A210:L210"/>
    <mergeCell ref="A188:A189"/>
    <mergeCell ref="B188:B189"/>
    <mergeCell ref="C188:C189"/>
    <mergeCell ref="D188:D189"/>
    <mergeCell ref="E188:E189"/>
    <mergeCell ref="F188:J188"/>
    <mergeCell ref="A184:L184"/>
    <mergeCell ref="A185:K185"/>
    <mergeCell ref="A186:K186"/>
    <mergeCell ref="A187:B187"/>
    <mergeCell ref="I187:L187"/>
    <mergeCell ref="A151:L151"/>
    <mergeCell ref="E159:E160"/>
    <mergeCell ref="F159:J159"/>
    <mergeCell ref="K159:K160"/>
    <mergeCell ref="L159:L160"/>
    <mergeCell ref="B129:B130"/>
    <mergeCell ref="C129:C130"/>
    <mergeCell ref="D129:D130"/>
    <mergeCell ref="E129:E130"/>
    <mergeCell ref="F129:J129"/>
    <mergeCell ref="L129:L130"/>
    <mergeCell ref="A28:L28"/>
    <mergeCell ref="A32:L32"/>
    <mergeCell ref="A33:K33"/>
    <mergeCell ref="A34:K34"/>
    <mergeCell ref="I36:L36"/>
    <mergeCell ref="K37:K38"/>
    <mergeCell ref="L37:L38"/>
    <mergeCell ref="A37:A38"/>
    <mergeCell ref="B37:B38"/>
    <mergeCell ref="C37:C38"/>
    <mergeCell ref="K6:K7"/>
    <mergeCell ref="D6:D7"/>
    <mergeCell ref="E6:E7"/>
    <mergeCell ref="F6:J6"/>
    <mergeCell ref="A124:L124"/>
    <mergeCell ref="A125:K125"/>
    <mergeCell ref="A57:L57"/>
    <mergeCell ref="A59:L59"/>
    <mergeCell ref="E37:E38"/>
    <mergeCell ref="F37:J37"/>
    <mergeCell ref="A1:L1"/>
    <mergeCell ref="A2:K2"/>
    <mergeCell ref="A3:K3"/>
    <mergeCell ref="A5:B5"/>
    <mergeCell ref="I5:L5"/>
    <mergeCell ref="A26:L26"/>
    <mergeCell ref="L6:L7"/>
    <mergeCell ref="A6:A7"/>
    <mergeCell ref="B6:B7"/>
    <mergeCell ref="C6:C7"/>
    <mergeCell ref="D37:D38"/>
    <mergeCell ref="A62:L62"/>
    <mergeCell ref="A63:K63"/>
    <mergeCell ref="A64:K64"/>
    <mergeCell ref="I66:L66"/>
    <mergeCell ref="A66:B66"/>
    <mergeCell ref="A65:B65"/>
    <mergeCell ref="A87:L87"/>
    <mergeCell ref="A89:L89"/>
    <mergeCell ref="E67:E68"/>
    <mergeCell ref="F67:J67"/>
    <mergeCell ref="K67:K68"/>
    <mergeCell ref="L67:L68"/>
    <mergeCell ref="A67:A68"/>
    <mergeCell ref="B67:B68"/>
    <mergeCell ref="C67:C68"/>
    <mergeCell ref="D67:D68"/>
    <mergeCell ref="A94:K94"/>
    <mergeCell ref="A95:K95"/>
    <mergeCell ref="A93:L93"/>
    <mergeCell ref="A96:B96"/>
    <mergeCell ref="A97:B97"/>
    <mergeCell ref="I97:L97"/>
    <mergeCell ref="A118:L118"/>
    <mergeCell ref="A120:L120"/>
    <mergeCell ref="E98:E99"/>
    <mergeCell ref="F98:J98"/>
    <mergeCell ref="K98:K99"/>
    <mergeCell ref="L98:L99"/>
    <mergeCell ref="A98:A99"/>
    <mergeCell ref="B98:B99"/>
    <mergeCell ref="C98:C99"/>
    <mergeCell ref="D98:D99"/>
    <mergeCell ref="A154:L154"/>
    <mergeCell ref="A155:K155"/>
    <mergeCell ref="A156:K156"/>
    <mergeCell ref="K129:K130"/>
    <mergeCell ref="A126:K126"/>
    <mergeCell ref="A127:B127"/>
    <mergeCell ref="A149:L149"/>
    <mergeCell ref="A128:B128"/>
    <mergeCell ref="I128:L128"/>
    <mergeCell ref="A129:A130"/>
    <mergeCell ref="A179:L179"/>
    <mergeCell ref="A181:L181"/>
    <mergeCell ref="A157:B157"/>
    <mergeCell ref="A158:B158"/>
    <mergeCell ref="I158:L158"/>
    <mergeCell ref="A159:A160"/>
    <mergeCell ref="B159:B160"/>
    <mergeCell ref="C159:C160"/>
    <mergeCell ref="D159:D160"/>
  </mergeCells>
  <printOptions/>
  <pageMargins left="0.7874015748031497" right="0" top="0.1968503937007874" bottom="0" header="0.5118110236220472" footer="0.5118110236220472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5"/>
  <sheetViews>
    <sheetView zoomScalePageLayoutView="0" workbookViewId="0" topLeftCell="A285">
      <selection activeCell="P264" sqref="P264"/>
    </sheetView>
  </sheetViews>
  <sheetFormatPr defaultColWidth="9.00390625" defaultRowHeight="12.75"/>
  <cols>
    <col min="1" max="1" width="14.25390625" style="0" customWidth="1"/>
    <col min="2" max="2" width="10.875" style="0" customWidth="1"/>
    <col min="3" max="3" width="10.25390625" style="0" customWidth="1"/>
    <col min="4" max="4" width="10.125" style="0" customWidth="1"/>
    <col min="5" max="5" width="10.00390625" style="0" customWidth="1"/>
    <col min="6" max="7" width="9.75390625" style="0" customWidth="1"/>
    <col min="8" max="8" width="9.00390625" style="0" customWidth="1"/>
    <col min="9" max="9" width="8.25390625" style="0" customWidth="1"/>
    <col min="10" max="10" width="8.875" style="0" customWidth="1"/>
    <col min="11" max="11" width="11.25390625" style="0" customWidth="1"/>
    <col min="12" max="13" width="9.375" style="0" customWidth="1"/>
    <col min="14" max="14" width="9.00390625" style="0" customWidth="1"/>
    <col min="15" max="15" width="9.375" style="0" customWidth="1"/>
  </cols>
  <sheetData>
    <row r="1" spans="1:14" ht="12.75">
      <c r="A1" s="148" t="s">
        <v>40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4.25">
      <c r="A2" s="159" t="s">
        <v>97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81"/>
      <c r="N2" s="2"/>
    </row>
    <row r="3" spans="1:14" ht="16.5">
      <c r="A3" s="149" t="s">
        <v>118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52"/>
      <c r="N3" s="2"/>
    </row>
    <row r="4" spans="1:14" ht="14.25">
      <c r="A4" s="150"/>
      <c r="B4" s="150"/>
      <c r="C4" s="2"/>
      <c r="D4" s="2"/>
      <c r="E4" s="2"/>
      <c r="F4" s="2"/>
      <c r="G4" s="2"/>
      <c r="H4" s="2"/>
      <c r="I4" s="2"/>
      <c r="J4" s="2"/>
      <c r="K4" s="171" t="s">
        <v>124</v>
      </c>
      <c r="L4" s="171"/>
      <c r="M4" s="171"/>
      <c r="N4" s="171"/>
    </row>
    <row r="5" spans="1:14" ht="15" customHeight="1">
      <c r="A5" s="146" t="s">
        <v>0</v>
      </c>
      <c r="B5" s="144" t="s">
        <v>121</v>
      </c>
      <c r="C5" s="144" t="s">
        <v>1</v>
      </c>
      <c r="D5" s="144" t="s">
        <v>119</v>
      </c>
      <c r="E5" s="154" t="s">
        <v>2</v>
      </c>
      <c r="F5" s="160"/>
      <c r="G5" s="160"/>
      <c r="H5" s="160"/>
      <c r="I5" s="160"/>
      <c r="J5" s="160"/>
      <c r="K5" s="160"/>
      <c r="L5" s="161"/>
      <c r="M5" s="80"/>
      <c r="N5" s="147" t="s">
        <v>123</v>
      </c>
    </row>
    <row r="6" spans="1:14" ht="81">
      <c r="A6" s="146"/>
      <c r="B6" s="144"/>
      <c r="C6" s="144"/>
      <c r="D6" s="144"/>
      <c r="E6" s="71" t="s">
        <v>120</v>
      </c>
      <c r="F6" s="71" t="s">
        <v>4</v>
      </c>
      <c r="G6" s="9" t="s">
        <v>6</v>
      </c>
      <c r="H6" s="9" t="s">
        <v>122</v>
      </c>
      <c r="I6" s="9"/>
      <c r="J6" s="9" t="s">
        <v>37</v>
      </c>
      <c r="K6" s="9" t="s">
        <v>8</v>
      </c>
      <c r="L6" s="9" t="s">
        <v>9</v>
      </c>
      <c r="M6" s="9"/>
      <c r="N6" s="147"/>
    </row>
    <row r="7" spans="1:14" ht="15" customHeight="1">
      <c r="A7" s="4" t="s">
        <v>10</v>
      </c>
      <c r="B7" s="5">
        <f>C7+D7+N7</f>
        <v>66800</v>
      </c>
      <c r="C7" s="5">
        <v>50000</v>
      </c>
      <c r="D7" s="5">
        <f>E7+F7+G7+H7+J7+K7+L7</f>
        <v>16800</v>
      </c>
      <c r="E7" s="18">
        <v>4700</v>
      </c>
      <c r="F7" s="72">
        <v>100</v>
      </c>
      <c r="G7" s="18">
        <v>5000</v>
      </c>
      <c r="H7" s="18">
        <v>2000</v>
      </c>
      <c r="I7" s="18"/>
      <c r="J7" s="18"/>
      <c r="K7" s="6">
        <v>4800</v>
      </c>
      <c r="L7" s="6">
        <v>200</v>
      </c>
      <c r="M7" s="6"/>
      <c r="N7" s="5"/>
    </row>
    <row r="8" spans="1:14" ht="15" customHeight="1">
      <c r="A8" s="4" t="s">
        <v>11</v>
      </c>
      <c r="B8" s="5">
        <f>C8+D8+N8</f>
        <v>73500</v>
      </c>
      <c r="C8" s="5">
        <v>50000</v>
      </c>
      <c r="D8" s="5">
        <f>E8+F8+G8+H8+J8+K8+L8</f>
        <v>23500</v>
      </c>
      <c r="E8" s="18">
        <v>4700</v>
      </c>
      <c r="F8" s="72">
        <v>2400</v>
      </c>
      <c r="G8" s="18">
        <v>4500</v>
      </c>
      <c r="H8" s="18"/>
      <c r="I8" s="18"/>
      <c r="J8" s="18"/>
      <c r="K8" s="6">
        <v>4700</v>
      </c>
      <c r="L8" s="6">
        <f>200+7000</f>
        <v>7200</v>
      </c>
      <c r="M8" s="6"/>
      <c r="N8" s="5"/>
    </row>
    <row r="9" spans="1:18" ht="15" customHeight="1">
      <c r="A9" s="4" t="s">
        <v>12</v>
      </c>
      <c r="B9" s="5">
        <f>C9+D9+N9</f>
        <v>101200</v>
      </c>
      <c r="C9" s="5">
        <v>50000</v>
      </c>
      <c r="D9" s="5">
        <f>E9+F9+G9+H9+J9+K9+L9</f>
        <v>46200</v>
      </c>
      <c r="E9" s="18">
        <v>4700</v>
      </c>
      <c r="F9" s="72">
        <v>200</v>
      </c>
      <c r="G9" s="18">
        <v>4500</v>
      </c>
      <c r="H9" s="18">
        <v>2000</v>
      </c>
      <c r="I9" s="18"/>
      <c r="J9" s="18"/>
      <c r="K9" s="6">
        <v>4700</v>
      </c>
      <c r="L9" s="6">
        <f>100+30000</f>
        <v>30100</v>
      </c>
      <c r="M9" s="6"/>
      <c r="N9" s="5">
        <v>5000</v>
      </c>
      <c r="O9" s="74">
        <v>12000</v>
      </c>
      <c r="P9" s="74">
        <v>5950</v>
      </c>
      <c r="Q9" s="74">
        <v>17860</v>
      </c>
      <c r="R9" s="75">
        <f>50000-O9-P9-Q9</f>
        <v>14190</v>
      </c>
    </row>
    <row r="10" spans="1:14" ht="17.25" customHeight="1">
      <c r="A10" s="27" t="s">
        <v>92</v>
      </c>
      <c r="B10" s="28">
        <f aca="true" t="shared" si="0" ref="B10:N10">SUM(B7:B9)</f>
        <v>241500</v>
      </c>
      <c r="C10" s="28">
        <f t="shared" si="0"/>
        <v>150000</v>
      </c>
      <c r="D10" s="28">
        <f>SUM(D7:D9)</f>
        <v>86500</v>
      </c>
      <c r="E10" s="29">
        <f t="shared" si="0"/>
        <v>14100</v>
      </c>
      <c r="F10" s="28">
        <f t="shared" si="0"/>
        <v>2700</v>
      </c>
      <c r="G10" s="29">
        <f t="shared" si="0"/>
        <v>14000</v>
      </c>
      <c r="H10" s="29">
        <f t="shared" si="0"/>
        <v>4000</v>
      </c>
      <c r="I10" s="29"/>
      <c r="J10" s="29">
        <f t="shared" si="0"/>
        <v>0</v>
      </c>
      <c r="K10" s="29">
        <f t="shared" si="0"/>
        <v>14200</v>
      </c>
      <c r="L10" s="29">
        <f t="shared" si="0"/>
        <v>37500</v>
      </c>
      <c r="M10" s="29"/>
      <c r="N10" s="28">
        <f t="shared" si="0"/>
        <v>5000</v>
      </c>
    </row>
    <row r="11" spans="1:14" ht="15" customHeight="1">
      <c r="A11" s="4" t="s">
        <v>14</v>
      </c>
      <c r="B11" s="5">
        <f>C11+D11+N11</f>
        <v>69500</v>
      </c>
      <c r="C11" s="16">
        <v>50000</v>
      </c>
      <c r="D11" s="5">
        <f>E11+F11+G11+H11+J11+K11+L11</f>
        <v>19500</v>
      </c>
      <c r="E11" s="18">
        <v>4700</v>
      </c>
      <c r="F11" s="72">
        <v>200</v>
      </c>
      <c r="G11" s="18">
        <v>4600</v>
      </c>
      <c r="H11" s="18">
        <v>3000</v>
      </c>
      <c r="I11" s="18"/>
      <c r="J11" s="18">
        <v>1000</v>
      </c>
      <c r="K11" s="6">
        <v>4800</v>
      </c>
      <c r="L11" s="6">
        <f>200+1000</f>
        <v>1200</v>
      </c>
      <c r="M11" s="6"/>
      <c r="N11" s="5"/>
    </row>
    <row r="12" spans="1:14" ht="15" customHeight="1">
      <c r="A12" s="4" t="s">
        <v>15</v>
      </c>
      <c r="B12" s="5">
        <f>C12+D12+N12</f>
        <v>75700</v>
      </c>
      <c r="C12" s="16">
        <v>50000</v>
      </c>
      <c r="D12" s="5">
        <f>E12+F12+G12+H12+J12+K12+L12</f>
        <v>25700</v>
      </c>
      <c r="E12" s="18">
        <v>4700</v>
      </c>
      <c r="F12" s="72">
        <v>12000</v>
      </c>
      <c r="G12" s="18">
        <v>4100</v>
      </c>
      <c r="H12" s="18"/>
      <c r="I12" s="18"/>
      <c r="J12" s="18"/>
      <c r="K12" s="6">
        <v>4700</v>
      </c>
      <c r="L12" s="6">
        <v>200</v>
      </c>
      <c r="M12" s="6"/>
      <c r="N12" s="8"/>
    </row>
    <row r="13" spans="1:14" ht="15" customHeight="1">
      <c r="A13" s="4" t="s">
        <v>16</v>
      </c>
      <c r="B13" s="5">
        <f>C13+D13+N13</f>
        <v>71100</v>
      </c>
      <c r="C13" s="16">
        <v>50000</v>
      </c>
      <c r="D13" s="5">
        <f>E13+F13+G13+H13+J13+K13+L13</f>
        <v>21100</v>
      </c>
      <c r="E13" s="18">
        <v>4700</v>
      </c>
      <c r="F13" s="72">
        <v>4000</v>
      </c>
      <c r="G13" s="18">
        <f>4100+1500</f>
        <v>5600</v>
      </c>
      <c r="H13" s="18">
        <v>2000</v>
      </c>
      <c r="I13" s="18"/>
      <c r="J13" s="18"/>
      <c r="K13" s="6">
        <v>4700</v>
      </c>
      <c r="L13" s="6">
        <v>100</v>
      </c>
      <c r="M13" s="6"/>
      <c r="N13" s="8"/>
    </row>
    <row r="14" spans="1:14" ht="18.75" customHeight="1">
      <c r="A14" s="27" t="s">
        <v>93</v>
      </c>
      <c r="B14" s="28">
        <f aca="true" t="shared" si="1" ref="B14:N14">SUM(B11:B13)</f>
        <v>216300</v>
      </c>
      <c r="C14" s="64">
        <f t="shared" si="1"/>
        <v>150000</v>
      </c>
      <c r="D14" s="28">
        <f t="shared" si="1"/>
        <v>66300</v>
      </c>
      <c r="E14" s="28">
        <f>SUM(E11:E13)</f>
        <v>14100</v>
      </c>
      <c r="F14" s="28">
        <f t="shared" si="1"/>
        <v>16200</v>
      </c>
      <c r="G14" s="29">
        <f t="shared" si="1"/>
        <v>14300</v>
      </c>
      <c r="H14" s="29">
        <f t="shared" si="1"/>
        <v>5000</v>
      </c>
      <c r="I14" s="29"/>
      <c r="J14" s="29">
        <f t="shared" si="1"/>
        <v>1000</v>
      </c>
      <c r="K14" s="29">
        <f t="shared" si="1"/>
        <v>14200</v>
      </c>
      <c r="L14" s="29">
        <f t="shared" si="1"/>
        <v>1500</v>
      </c>
      <c r="M14" s="29"/>
      <c r="N14" s="28">
        <f t="shared" si="1"/>
        <v>0</v>
      </c>
    </row>
    <row r="15" spans="1:14" ht="15" customHeight="1">
      <c r="A15" s="4" t="s">
        <v>18</v>
      </c>
      <c r="B15" s="5">
        <f>C15+D15+N15</f>
        <v>66200</v>
      </c>
      <c r="C15" s="16">
        <v>50000</v>
      </c>
      <c r="D15" s="5">
        <f>E15+F15+G15+H15+J15+K15+L15</f>
        <v>16200</v>
      </c>
      <c r="E15" s="18">
        <v>4700</v>
      </c>
      <c r="F15" s="72">
        <v>200</v>
      </c>
      <c r="G15" s="18">
        <v>4400</v>
      </c>
      <c r="H15" s="18">
        <v>2000</v>
      </c>
      <c r="I15" s="18"/>
      <c r="J15" s="18"/>
      <c r="K15" s="6">
        <v>4700</v>
      </c>
      <c r="L15" s="6">
        <v>200</v>
      </c>
      <c r="M15" s="6"/>
      <c r="N15" s="6"/>
    </row>
    <row r="16" spans="1:14" ht="15" customHeight="1">
      <c r="A16" s="4" t="s">
        <v>19</v>
      </c>
      <c r="B16" s="5">
        <f>C16+D16+N16</f>
        <v>66100</v>
      </c>
      <c r="C16" s="16">
        <v>50000</v>
      </c>
      <c r="D16" s="5">
        <f>E16+F16+G16+H16+J16+K16+L16</f>
        <v>16100</v>
      </c>
      <c r="E16" s="18">
        <v>4700</v>
      </c>
      <c r="F16" s="72">
        <v>200</v>
      </c>
      <c r="G16" s="18">
        <v>4300</v>
      </c>
      <c r="H16" s="18">
        <v>2000</v>
      </c>
      <c r="I16" s="18"/>
      <c r="J16" s="18"/>
      <c r="K16" s="6">
        <v>4700</v>
      </c>
      <c r="L16" s="6">
        <v>200</v>
      </c>
      <c r="M16" s="6"/>
      <c r="N16" s="10"/>
    </row>
    <row r="17" spans="1:14" ht="15" customHeight="1">
      <c r="A17" s="4" t="s">
        <v>20</v>
      </c>
      <c r="B17" s="5">
        <f>C17+D17+N17</f>
        <v>63700</v>
      </c>
      <c r="C17" s="16">
        <v>50000</v>
      </c>
      <c r="D17" s="5">
        <f>E17+F17+G17+H17+J17+K17+L17</f>
        <v>13700</v>
      </c>
      <c r="E17" s="18">
        <v>2400</v>
      </c>
      <c r="F17" s="72">
        <v>200</v>
      </c>
      <c r="G17" s="18">
        <v>4300</v>
      </c>
      <c r="H17" s="18">
        <v>2000</v>
      </c>
      <c r="I17" s="18"/>
      <c r="J17" s="18"/>
      <c r="K17" s="6">
        <v>4700</v>
      </c>
      <c r="L17" s="6">
        <v>100</v>
      </c>
      <c r="M17" s="6"/>
      <c r="N17" s="10"/>
    </row>
    <row r="18" spans="1:14" ht="19.5" customHeight="1">
      <c r="A18" s="27" t="s">
        <v>94</v>
      </c>
      <c r="B18" s="28">
        <f aca="true" t="shared" si="2" ref="B18:H18">SUM(B15:B17)</f>
        <v>196000</v>
      </c>
      <c r="C18" s="16">
        <f t="shared" si="2"/>
        <v>150000</v>
      </c>
      <c r="D18" s="28">
        <f t="shared" si="2"/>
        <v>46000</v>
      </c>
      <c r="E18" s="29">
        <f t="shared" si="2"/>
        <v>11800</v>
      </c>
      <c r="F18" s="28">
        <f>SUM(F15:F17)</f>
        <v>600</v>
      </c>
      <c r="G18" s="29">
        <f t="shared" si="2"/>
        <v>13000</v>
      </c>
      <c r="H18" s="29">
        <f t="shared" si="2"/>
        <v>6000</v>
      </c>
      <c r="I18" s="29"/>
      <c r="J18" s="29"/>
      <c r="K18" s="29">
        <f>SUM(K15:K17)</f>
        <v>14100</v>
      </c>
      <c r="L18" s="29">
        <f>SUM(L15:L17)</f>
        <v>500</v>
      </c>
      <c r="M18" s="29"/>
      <c r="N18" s="28">
        <f>SUM(N15:N17)</f>
        <v>0</v>
      </c>
    </row>
    <row r="19" spans="1:14" ht="15" customHeight="1">
      <c r="A19" s="4" t="s">
        <v>22</v>
      </c>
      <c r="B19" s="5">
        <f>C19+D19+N19</f>
        <v>61900</v>
      </c>
      <c r="C19" s="16">
        <v>50000</v>
      </c>
      <c r="D19" s="5">
        <f>E19+F19+G19+H19+J19+K19+L19</f>
        <v>11900</v>
      </c>
      <c r="E19" s="18"/>
      <c r="F19" s="72">
        <v>200</v>
      </c>
      <c r="G19" s="18">
        <v>4300</v>
      </c>
      <c r="H19" s="18"/>
      <c r="I19" s="18"/>
      <c r="J19" s="18"/>
      <c r="K19" s="6">
        <v>4700</v>
      </c>
      <c r="L19" s="6">
        <f>200+2500</f>
        <v>2700</v>
      </c>
      <c r="M19" s="6"/>
      <c r="N19" s="21"/>
    </row>
    <row r="20" spans="1:14" ht="15" customHeight="1">
      <c r="A20" s="4" t="s">
        <v>23</v>
      </c>
      <c r="B20" s="5">
        <f>C20+D20+N20</f>
        <v>59400</v>
      </c>
      <c r="C20" s="16">
        <v>50000</v>
      </c>
      <c r="D20" s="5">
        <f>E20+F20+G20+H20+J20+K20+L20</f>
        <v>9400</v>
      </c>
      <c r="E20" s="18"/>
      <c r="F20" s="72">
        <v>200</v>
      </c>
      <c r="G20" s="18">
        <v>4300</v>
      </c>
      <c r="H20" s="18"/>
      <c r="I20" s="18"/>
      <c r="J20" s="18"/>
      <c r="K20" s="6">
        <v>4700</v>
      </c>
      <c r="L20" s="6">
        <v>200</v>
      </c>
      <c r="M20" s="6"/>
      <c r="N20" s="69"/>
    </row>
    <row r="21" spans="1:14" ht="15" customHeight="1">
      <c r="A21" s="4" t="s">
        <v>24</v>
      </c>
      <c r="B21" s="5">
        <f>C21+D21+N21</f>
        <v>59200</v>
      </c>
      <c r="C21" s="16">
        <v>50000</v>
      </c>
      <c r="D21" s="5">
        <f>E21+F21+G21+H21+J21+K21+L21</f>
        <v>9200</v>
      </c>
      <c r="E21" s="6"/>
      <c r="F21" s="72">
        <v>100</v>
      </c>
      <c r="G21" s="18">
        <v>4300</v>
      </c>
      <c r="H21" s="73"/>
      <c r="I21" s="73"/>
      <c r="J21" s="18"/>
      <c r="K21" s="6">
        <v>4700</v>
      </c>
      <c r="L21" s="6">
        <v>100</v>
      </c>
      <c r="M21" s="6"/>
      <c r="N21" s="62"/>
    </row>
    <row r="22" spans="1:14" ht="18.75" customHeight="1">
      <c r="A22" s="27" t="s">
        <v>95</v>
      </c>
      <c r="B22" s="28">
        <f aca="true" t="shared" si="3" ref="B22:H22">SUM(B19:B21)</f>
        <v>180500</v>
      </c>
      <c r="C22" s="28">
        <f t="shared" si="3"/>
        <v>150000</v>
      </c>
      <c r="D22" s="28">
        <f t="shared" si="3"/>
        <v>30500</v>
      </c>
      <c r="E22" s="29">
        <f t="shared" si="3"/>
        <v>0</v>
      </c>
      <c r="F22" s="28">
        <f>SUM(F19:F21)</f>
        <v>500</v>
      </c>
      <c r="G22" s="29">
        <f t="shared" si="3"/>
        <v>12900</v>
      </c>
      <c r="H22" s="29">
        <f t="shared" si="3"/>
        <v>0</v>
      </c>
      <c r="I22" s="29"/>
      <c r="J22" s="29"/>
      <c r="K22" s="29">
        <f>SUM(K19:K21)</f>
        <v>14100</v>
      </c>
      <c r="L22" s="29">
        <f>SUM(L19:L21)</f>
        <v>3000</v>
      </c>
      <c r="M22" s="29"/>
      <c r="N22" s="28">
        <f>SUM(N19:N21)</f>
        <v>0</v>
      </c>
    </row>
    <row r="23" spans="1:14" ht="30" customHeight="1">
      <c r="A23" s="77" t="s">
        <v>153</v>
      </c>
      <c r="B23" s="78">
        <f aca="true" t="shared" si="4" ref="B23:N23">SUM(B22,B18,B14,B10)</f>
        <v>834300</v>
      </c>
      <c r="C23" s="78">
        <f t="shared" si="4"/>
        <v>600000</v>
      </c>
      <c r="D23" s="78">
        <f>SUM(D22,D18,D14,D10)</f>
        <v>229300</v>
      </c>
      <c r="E23" s="79">
        <f t="shared" si="4"/>
        <v>40000</v>
      </c>
      <c r="F23" s="79">
        <f t="shared" si="4"/>
        <v>20000</v>
      </c>
      <c r="G23" s="79">
        <f t="shared" si="4"/>
        <v>54200</v>
      </c>
      <c r="H23" s="79">
        <f t="shared" si="4"/>
        <v>15000</v>
      </c>
      <c r="I23" s="79"/>
      <c r="J23" s="79">
        <f t="shared" si="4"/>
        <v>1000</v>
      </c>
      <c r="K23" s="79">
        <f t="shared" si="4"/>
        <v>56600</v>
      </c>
      <c r="L23" s="79">
        <f t="shared" si="4"/>
        <v>42500</v>
      </c>
      <c r="M23" s="79"/>
      <c r="N23" s="78">
        <f t="shared" si="4"/>
        <v>5000</v>
      </c>
    </row>
    <row r="24" spans="1:14" ht="12.75">
      <c r="A24" s="2"/>
      <c r="B24" s="2"/>
      <c r="C24" s="67"/>
      <c r="D24" s="68"/>
      <c r="E24" s="68"/>
      <c r="F24" s="68"/>
      <c r="G24" s="68"/>
      <c r="H24" s="68"/>
      <c r="I24" s="68"/>
      <c r="J24" s="68"/>
      <c r="K24" s="67"/>
      <c r="L24" s="67"/>
      <c r="M24" s="67"/>
      <c r="N24" s="67"/>
    </row>
    <row r="25" spans="1:14" ht="15">
      <c r="A25" s="143" t="s">
        <v>113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5">
      <c r="A27" s="143" t="s">
        <v>41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</row>
    <row r="32" spans="1:14" ht="12.75">
      <c r="A32" s="148" t="s">
        <v>40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</row>
    <row r="33" spans="1:14" ht="14.25">
      <c r="A33" s="159" t="s">
        <v>97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81"/>
      <c r="N33" s="2"/>
    </row>
    <row r="34" spans="1:14" ht="16.5">
      <c r="A34" s="149" t="s">
        <v>118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52"/>
      <c r="N34" s="2"/>
    </row>
    <row r="35" spans="1:14" ht="18.75" customHeight="1">
      <c r="A35" s="150"/>
      <c r="B35" s="150"/>
      <c r="C35" s="2"/>
      <c r="D35" s="166" t="s">
        <v>127</v>
      </c>
      <c r="E35" s="166"/>
      <c r="F35" s="166"/>
      <c r="G35" s="166"/>
      <c r="H35" s="166"/>
      <c r="I35" s="82"/>
      <c r="J35" s="2"/>
      <c r="K35" s="167"/>
      <c r="L35" s="167"/>
      <c r="M35" s="167"/>
      <c r="N35" s="167"/>
    </row>
    <row r="36" spans="1:14" ht="15" customHeight="1">
      <c r="A36" s="146" t="s">
        <v>0</v>
      </c>
      <c r="B36" s="144" t="s">
        <v>121</v>
      </c>
      <c r="C36" s="144"/>
      <c r="D36" s="144" t="s">
        <v>1</v>
      </c>
      <c r="E36" s="154" t="s">
        <v>2</v>
      </c>
      <c r="F36" s="160"/>
      <c r="G36" s="160"/>
      <c r="H36" s="160"/>
      <c r="I36" s="160"/>
      <c r="J36" s="160"/>
      <c r="K36" s="160"/>
      <c r="L36" s="161"/>
      <c r="M36" s="147" t="s">
        <v>120</v>
      </c>
      <c r="N36" s="168" t="s">
        <v>137</v>
      </c>
    </row>
    <row r="37" spans="1:15" ht="30">
      <c r="A37" s="146"/>
      <c r="B37" s="144"/>
      <c r="C37" s="144"/>
      <c r="D37" s="144"/>
      <c r="E37" s="99" t="s">
        <v>138</v>
      </c>
      <c r="F37" s="9" t="s">
        <v>139</v>
      </c>
      <c r="G37" s="9" t="s">
        <v>140</v>
      </c>
      <c r="H37" s="71"/>
      <c r="I37" s="71" t="s">
        <v>125</v>
      </c>
      <c r="J37" s="9" t="s">
        <v>126</v>
      </c>
      <c r="K37" s="9"/>
      <c r="L37" s="9"/>
      <c r="M37" s="147"/>
      <c r="N37" s="169"/>
      <c r="O37" s="101" t="s">
        <v>141</v>
      </c>
    </row>
    <row r="38" spans="1:15" ht="15.75">
      <c r="A38" s="4" t="s">
        <v>10</v>
      </c>
      <c r="B38" s="5">
        <f>C38+D38+M38</f>
        <v>54700</v>
      </c>
      <c r="C38" s="5"/>
      <c r="D38" s="5">
        <f>E38+I38+J38</f>
        <v>50000</v>
      </c>
      <c r="E38" s="18">
        <v>31250</v>
      </c>
      <c r="F38" s="6">
        <v>17860</v>
      </c>
      <c r="G38" s="6">
        <f>E38-F38</f>
        <v>13390</v>
      </c>
      <c r="H38" s="18"/>
      <c r="I38" s="72">
        <v>12000</v>
      </c>
      <c r="J38" s="18">
        <v>6750</v>
      </c>
      <c r="K38" s="6"/>
      <c r="L38" s="6"/>
      <c r="M38" s="18">
        <v>4700</v>
      </c>
      <c r="N38" s="6"/>
      <c r="O38">
        <v>4700</v>
      </c>
    </row>
    <row r="39" spans="1:15" ht="15.75">
      <c r="A39" s="4" t="s">
        <v>11</v>
      </c>
      <c r="B39" s="5">
        <f>C39+D39+M39</f>
        <v>54700</v>
      </c>
      <c r="C39" s="5"/>
      <c r="D39" s="5">
        <f>E39+I39+J39</f>
        <v>50000</v>
      </c>
      <c r="E39" s="18">
        <v>31250</v>
      </c>
      <c r="F39" s="6">
        <v>17860</v>
      </c>
      <c r="G39" s="6">
        <f aca="true" t="shared" si="5" ref="G39:G52">E39-F39</f>
        <v>13390</v>
      </c>
      <c r="H39" s="18"/>
      <c r="I39" s="72">
        <v>12000</v>
      </c>
      <c r="J39" s="18">
        <v>6750</v>
      </c>
      <c r="K39" s="6"/>
      <c r="L39" s="6"/>
      <c r="M39" s="18">
        <v>4700</v>
      </c>
      <c r="N39" s="6"/>
      <c r="O39">
        <v>4640</v>
      </c>
    </row>
    <row r="40" spans="1:15" ht="15.75">
      <c r="A40" s="4" t="s">
        <v>12</v>
      </c>
      <c r="B40" s="5">
        <f>C40+D40+M40+N40</f>
        <v>54700</v>
      </c>
      <c r="C40" s="5"/>
      <c r="D40" s="5">
        <f>E40+I40+J40</f>
        <v>48500</v>
      </c>
      <c r="E40" s="18">
        <f>31250-1500</f>
        <v>29750</v>
      </c>
      <c r="F40" s="6">
        <v>17860</v>
      </c>
      <c r="G40" s="6">
        <f t="shared" si="5"/>
        <v>11890</v>
      </c>
      <c r="H40" s="18"/>
      <c r="I40" s="72">
        <v>12000</v>
      </c>
      <c r="J40" s="18">
        <v>6750</v>
      </c>
      <c r="K40" s="6"/>
      <c r="L40" s="6"/>
      <c r="M40" s="18">
        <v>4700</v>
      </c>
      <c r="N40" s="6">
        <v>1500</v>
      </c>
      <c r="O40">
        <v>4420</v>
      </c>
    </row>
    <row r="41" spans="1:15" ht="15.75">
      <c r="A41" s="27" t="s">
        <v>92</v>
      </c>
      <c r="B41" s="28">
        <f>SUM(B38:B40)</f>
        <v>164100</v>
      </c>
      <c r="C41" s="28">
        <f>SUM(C38:C40)</f>
        <v>0</v>
      </c>
      <c r="D41" s="28">
        <f>SUM(D38:D40)</f>
        <v>148500</v>
      </c>
      <c r="E41" s="29">
        <f aca="true" t="shared" si="6" ref="E41:L41">SUM(E38:E40)</f>
        <v>92250</v>
      </c>
      <c r="F41" s="29">
        <f>SUM(F38:F40)</f>
        <v>53580</v>
      </c>
      <c r="G41" s="29">
        <f>SUM(G38:G40)</f>
        <v>38670</v>
      </c>
      <c r="H41" s="29">
        <f t="shared" si="6"/>
        <v>0</v>
      </c>
      <c r="I41" s="28">
        <f>SUM(I38:I40)</f>
        <v>36000</v>
      </c>
      <c r="J41" s="29">
        <f>SUM(J38:J40)</f>
        <v>20250</v>
      </c>
      <c r="K41" s="29">
        <f t="shared" si="6"/>
        <v>0</v>
      </c>
      <c r="L41" s="29">
        <f t="shared" si="6"/>
        <v>0</v>
      </c>
      <c r="M41" s="29">
        <f>SUM(M38:M40)</f>
        <v>14100</v>
      </c>
      <c r="N41" s="29">
        <f>SUM(N40)</f>
        <v>1500</v>
      </c>
      <c r="O41" s="100">
        <f>SUM(O38:O40)</f>
        <v>13760</v>
      </c>
    </row>
    <row r="42" spans="1:14" ht="15.75">
      <c r="A42" s="4" t="s">
        <v>14</v>
      </c>
      <c r="B42" s="5">
        <f>C42+D42+M42+N42</f>
        <v>54700</v>
      </c>
      <c r="C42" s="16"/>
      <c r="D42" s="5">
        <f>E42+I42+J42</f>
        <v>49800</v>
      </c>
      <c r="E42" s="18">
        <f>31250-200</f>
        <v>31050</v>
      </c>
      <c r="F42" s="6">
        <v>17860</v>
      </c>
      <c r="G42" s="6">
        <f t="shared" si="5"/>
        <v>13190</v>
      </c>
      <c r="H42" s="18"/>
      <c r="I42" s="72">
        <v>12000</v>
      </c>
      <c r="J42" s="18">
        <v>6750</v>
      </c>
      <c r="K42" s="6"/>
      <c r="L42" s="6"/>
      <c r="M42" s="18">
        <v>4700</v>
      </c>
      <c r="N42" s="6">
        <v>200</v>
      </c>
    </row>
    <row r="43" spans="1:14" ht="15.75">
      <c r="A43" s="4" t="s">
        <v>15</v>
      </c>
      <c r="B43" s="5">
        <f>C43+D43+M43+N43</f>
        <v>54700</v>
      </c>
      <c r="C43" s="16"/>
      <c r="D43" s="5">
        <f>E43+I43+J43</f>
        <v>49800</v>
      </c>
      <c r="E43" s="18">
        <f>31250-200</f>
        <v>31050</v>
      </c>
      <c r="F43" s="6">
        <v>17860</v>
      </c>
      <c r="G43" s="6">
        <f t="shared" si="5"/>
        <v>13190</v>
      </c>
      <c r="H43" s="18"/>
      <c r="I43" s="72">
        <v>12000</v>
      </c>
      <c r="J43" s="18">
        <v>6750</v>
      </c>
      <c r="K43" s="6"/>
      <c r="L43" s="6"/>
      <c r="M43" s="18">
        <v>4700</v>
      </c>
      <c r="N43" s="6">
        <v>200</v>
      </c>
    </row>
    <row r="44" spans="1:14" ht="15.75">
      <c r="A44" s="4" t="s">
        <v>16</v>
      </c>
      <c r="B44" s="5">
        <f>C44+D44+M44+N44</f>
        <v>54700</v>
      </c>
      <c r="C44" s="16"/>
      <c r="D44" s="5">
        <f>E44+I44+J44</f>
        <v>49800</v>
      </c>
      <c r="E44" s="18">
        <f>31250-200</f>
        <v>31050</v>
      </c>
      <c r="F44" s="6">
        <v>17860</v>
      </c>
      <c r="G44" s="6">
        <f t="shared" si="5"/>
        <v>13190</v>
      </c>
      <c r="H44" s="18"/>
      <c r="I44" s="72">
        <v>12000</v>
      </c>
      <c r="J44" s="18">
        <v>6750</v>
      </c>
      <c r="K44" s="6"/>
      <c r="L44" s="6"/>
      <c r="M44" s="18">
        <v>4700</v>
      </c>
      <c r="N44" s="6">
        <v>200</v>
      </c>
    </row>
    <row r="45" spans="1:14" ht="15.75">
      <c r="A45" s="27" t="s">
        <v>93</v>
      </c>
      <c r="B45" s="28">
        <f aca="true" t="shared" si="7" ref="B45:G45">SUM(B42:B44)</f>
        <v>164100</v>
      </c>
      <c r="C45" s="64">
        <f t="shared" si="7"/>
        <v>0</v>
      </c>
      <c r="D45" s="28">
        <f t="shared" si="7"/>
        <v>149400</v>
      </c>
      <c r="E45" s="28">
        <f t="shared" si="7"/>
        <v>93150</v>
      </c>
      <c r="F45" s="29">
        <f t="shared" si="7"/>
        <v>53580</v>
      </c>
      <c r="G45" s="29">
        <f t="shared" si="7"/>
        <v>39570</v>
      </c>
      <c r="H45" s="29">
        <f aca="true" t="shared" si="8" ref="H45:N45">SUM(H42:H44)</f>
        <v>0</v>
      </c>
      <c r="I45" s="28">
        <f t="shared" si="8"/>
        <v>36000</v>
      </c>
      <c r="J45" s="29">
        <f t="shared" si="8"/>
        <v>20250</v>
      </c>
      <c r="K45" s="29">
        <f t="shared" si="8"/>
        <v>0</v>
      </c>
      <c r="L45" s="29">
        <f t="shared" si="8"/>
        <v>0</v>
      </c>
      <c r="M45" s="28">
        <f t="shared" si="8"/>
        <v>14100</v>
      </c>
      <c r="N45" s="29">
        <f t="shared" si="8"/>
        <v>600</v>
      </c>
    </row>
    <row r="46" spans="1:14" ht="15.75">
      <c r="A46" s="4" t="s">
        <v>18</v>
      </c>
      <c r="B46" s="5">
        <f>C46+D46+M46+N46</f>
        <v>54700</v>
      </c>
      <c r="C46" s="16"/>
      <c r="D46" s="5">
        <f>E46+I46+J46</f>
        <v>49800</v>
      </c>
      <c r="E46" s="18">
        <f>31250-200</f>
        <v>31050</v>
      </c>
      <c r="F46" s="6">
        <v>17860</v>
      </c>
      <c r="G46" s="6">
        <f t="shared" si="5"/>
        <v>13190</v>
      </c>
      <c r="H46" s="18"/>
      <c r="I46" s="72">
        <v>12000</v>
      </c>
      <c r="J46" s="18">
        <v>6750</v>
      </c>
      <c r="K46" s="6"/>
      <c r="L46" s="6"/>
      <c r="M46" s="18">
        <v>4700</v>
      </c>
      <c r="N46" s="6">
        <v>200</v>
      </c>
    </row>
    <row r="47" spans="1:14" ht="15.75">
      <c r="A47" s="4" t="s">
        <v>19</v>
      </c>
      <c r="B47" s="5">
        <f>C47+D47+M47+N47</f>
        <v>54700</v>
      </c>
      <c r="C47" s="16"/>
      <c r="D47" s="5">
        <f>E47+I47+J47</f>
        <v>49800</v>
      </c>
      <c r="E47" s="18">
        <f>31250-200</f>
        <v>31050</v>
      </c>
      <c r="F47" s="6">
        <v>17860</v>
      </c>
      <c r="G47" s="6">
        <f t="shared" si="5"/>
        <v>13190</v>
      </c>
      <c r="H47" s="18"/>
      <c r="I47" s="72">
        <v>12000</v>
      </c>
      <c r="J47" s="18">
        <v>6750</v>
      </c>
      <c r="K47" s="6"/>
      <c r="L47" s="6"/>
      <c r="M47" s="18">
        <v>4700</v>
      </c>
      <c r="N47" s="6">
        <v>200</v>
      </c>
    </row>
    <row r="48" spans="1:14" ht="15.75">
      <c r="A48" s="4" t="s">
        <v>20</v>
      </c>
      <c r="B48" s="5">
        <f>C48+D48+M48</f>
        <v>52400</v>
      </c>
      <c r="C48" s="16"/>
      <c r="D48" s="5">
        <f>E48+I48+J48</f>
        <v>50000</v>
      </c>
      <c r="E48" s="18">
        <v>31250</v>
      </c>
      <c r="F48" s="6">
        <v>17860</v>
      </c>
      <c r="G48" s="6">
        <f t="shared" si="5"/>
        <v>13390</v>
      </c>
      <c r="H48" s="18"/>
      <c r="I48" s="72">
        <v>12000</v>
      </c>
      <c r="J48" s="18">
        <v>6750</v>
      </c>
      <c r="K48" s="6"/>
      <c r="L48" s="6"/>
      <c r="M48" s="18">
        <v>2400</v>
      </c>
      <c r="N48" s="6"/>
    </row>
    <row r="49" spans="1:14" ht="15.75">
      <c r="A49" s="27" t="s">
        <v>94</v>
      </c>
      <c r="B49" s="28">
        <f aca="true" t="shared" si="9" ref="B49:H49">SUM(B46:B48)</f>
        <v>161800</v>
      </c>
      <c r="C49" s="16">
        <f t="shared" si="9"/>
        <v>0</v>
      </c>
      <c r="D49" s="28">
        <f t="shared" si="9"/>
        <v>149600</v>
      </c>
      <c r="E49" s="29">
        <f t="shared" si="9"/>
        <v>93350</v>
      </c>
      <c r="F49" s="29">
        <f>SUM(F46:F48)</f>
        <v>53580</v>
      </c>
      <c r="G49" s="29">
        <f>SUM(G46:G48)</f>
        <v>39770</v>
      </c>
      <c r="H49" s="29">
        <f t="shared" si="9"/>
        <v>0</v>
      </c>
      <c r="I49" s="28">
        <f aca="true" t="shared" si="10" ref="I49:N49">SUM(I46:I48)</f>
        <v>36000</v>
      </c>
      <c r="J49" s="29">
        <f t="shared" si="10"/>
        <v>20250</v>
      </c>
      <c r="K49" s="29">
        <f t="shared" si="10"/>
        <v>0</v>
      </c>
      <c r="L49" s="29">
        <f t="shared" si="10"/>
        <v>0</v>
      </c>
      <c r="M49" s="29">
        <f t="shared" si="10"/>
        <v>11800</v>
      </c>
      <c r="N49" s="29">
        <f t="shared" si="10"/>
        <v>400</v>
      </c>
    </row>
    <row r="50" spans="1:14" ht="15.75">
      <c r="A50" s="4" t="s">
        <v>22</v>
      </c>
      <c r="B50" s="5">
        <f>C50+D50+M50</f>
        <v>50000</v>
      </c>
      <c r="C50" s="16"/>
      <c r="D50" s="5">
        <f>E50+I50+J50</f>
        <v>50000</v>
      </c>
      <c r="E50" s="18">
        <v>31250</v>
      </c>
      <c r="F50" s="6">
        <v>17860</v>
      </c>
      <c r="G50" s="6">
        <f t="shared" si="5"/>
        <v>13390</v>
      </c>
      <c r="H50" s="18"/>
      <c r="I50" s="72">
        <v>12000</v>
      </c>
      <c r="J50" s="18">
        <v>6750</v>
      </c>
      <c r="K50" s="6"/>
      <c r="L50" s="6"/>
      <c r="M50" s="18"/>
      <c r="N50" s="6"/>
    </row>
    <row r="51" spans="1:14" ht="15.75">
      <c r="A51" s="4" t="s">
        <v>23</v>
      </c>
      <c r="B51" s="5">
        <f>C51+D51+M51</f>
        <v>50000</v>
      </c>
      <c r="C51" s="16"/>
      <c r="D51" s="5">
        <f>E51+I51+J51</f>
        <v>50000</v>
      </c>
      <c r="E51" s="18">
        <v>31250</v>
      </c>
      <c r="F51" s="6">
        <v>17860</v>
      </c>
      <c r="G51" s="6">
        <f t="shared" si="5"/>
        <v>13390</v>
      </c>
      <c r="H51" s="18"/>
      <c r="I51" s="72">
        <v>12000</v>
      </c>
      <c r="J51" s="18">
        <v>6750</v>
      </c>
      <c r="K51" s="6"/>
      <c r="L51" s="6"/>
      <c r="M51" s="18"/>
      <c r="N51" s="6"/>
    </row>
    <row r="52" spans="1:14" ht="15.75">
      <c r="A52" s="4" t="s">
        <v>24</v>
      </c>
      <c r="B52" s="5">
        <f>C52+D52+M52</f>
        <v>50000</v>
      </c>
      <c r="C52" s="16"/>
      <c r="D52" s="5">
        <f>E52+I52+J52</f>
        <v>50000</v>
      </c>
      <c r="E52" s="18">
        <v>31250</v>
      </c>
      <c r="F52" s="6">
        <v>17860</v>
      </c>
      <c r="G52" s="6">
        <f t="shared" si="5"/>
        <v>13390</v>
      </c>
      <c r="H52" s="73"/>
      <c r="I52" s="72">
        <v>12000</v>
      </c>
      <c r="J52" s="18">
        <v>6750</v>
      </c>
      <c r="K52" s="6"/>
      <c r="L52" s="6"/>
      <c r="M52" s="6"/>
      <c r="N52" s="6"/>
    </row>
    <row r="53" spans="1:14" ht="15.75">
      <c r="A53" s="89" t="s">
        <v>95</v>
      </c>
      <c r="B53" s="28">
        <f aca="true" t="shared" si="11" ref="B53:H53">SUM(B50:B52)</f>
        <v>150000</v>
      </c>
      <c r="C53" s="28">
        <f t="shared" si="11"/>
        <v>0</v>
      </c>
      <c r="D53" s="28">
        <f t="shared" si="11"/>
        <v>150000</v>
      </c>
      <c r="E53" s="29">
        <f t="shared" si="11"/>
        <v>93750</v>
      </c>
      <c r="F53" s="29">
        <f>SUM(F50:F52)</f>
        <v>53580</v>
      </c>
      <c r="G53" s="29">
        <f>SUM(G50:G52)</f>
        <v>40170</v>
      </c>
      <c r="H53" s="29">
        <f t="shared" si="11"/>
        <v>0</v>
      </c>
      <c r="I53" s="28">
        <f>SUM(I50:I52)</f>
        <v>36000</v>
      </c>
      <c r="J53" s="29">
        <f>SUM(J50:J52)</f>
        <v>20250</v>
      </c>
      <c r="K53" s="29">
        <f>SUM(K50:K52)</f>
        <v>0</v>
      </c>
      <c r="L53" s="29">
        <f>SUM(L50:L52)</f>
        <v>0</v>
      </c>
      <c r="M53" s="29">
        <f>SUM(M50:M52)</f>
        <v>0</v>
      </c>
      <c r="N53" s="29"/>
    </row>
    <row r="54" spans="1:14" ht="15.75">
      <c r="A54" s="77" t="s">
        <v>153</v>
      </c>
      <c r="B54" s="78">
        <f>SUM(B53,B49,B45,B41)</f>
        <v>640000</v>
      </c>
      <c r="C54" s="78">
        <f>SUM(C53,C49,C45,C41)</f>
        <v>0</v>
      </c>
      <c r="D54" s="78">
        <f>SUM(D53,D49,D45,D41)</f>
        <v>597500</v>
      </c>
      <c r="E54" s="79">
        <f aca="true" t="shared" si="12" ref="E54:L54">SUM(E53,E49,E45,E41)</f>
        <v>372500</v>
      </c>
      <c r="F54" s="79">
        <f>SUM(F53,F49,F45,F41)</f>
        <v>214320</v>
      </c>
      <c r="G54" s="79">
        <f>SUM(G53,G49,G45,G41)</f>
        <v>158180</v>
      </c>
      <c r="H54" s="79">
        <f t="shared" si="12"/>
        <v>0</v>
      </c>
      <c r="I54" s="79">
        <f>SUM(I53,I49,I45,I41)</f>
        <v>144000</v>
      </c>
      <c r="J54" s="79">
        <f>SUM(J53,J49,J45,J41)</f>
        <v>81000</v>
      </c>
      <c r="K54" s="79">
        <f t="shared" si="12"/>
        <v>0</v>
      </c>
      <c r="L54" s="79">
        <f t="shared" si="12"/>
        <v>0</v>
      </c>
      <c r="M54" s="79">
        <f>SUM(M53,M49,M45,M41)</f>
        <v>40000</v>
      </c>
      <c r="N54" s="79">
        <f>SUM(N53,N49,N45,N41)</f>
        <v>2500</v>
      </c>
    </row>
    <row r="55" spans="1:14" ht="12.75">
      <c r="A55" s="2"/>
      <c r="B55" s="2"/>
      <c r="C55" s="67"/>
      <c r="D55" s="68"/>
      <c r="E55" s="68"/>
      <c r="F55" s="68"/>
      <c r="G55" s="68"/>
      <c r="H55" s="68"/>
      <c r="I55" s="68"/>
      <c r="J55" s="68"/>
      <c r="K55" s="67"/>
      <c r="L55" s="67"/>
      <c r="M55" s="67"/>
      <c r="N55" s="67"/>
    </row>
    <row r="56" spans="1:14" ht="15">
      <c r="A56" s="143" t="s">
        <v>113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143" t="s">
        <v>41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</row>
    <row r="61" spans="1:14" ht="12.75">
      <c r="A61" s="148" t="s">
        <v>40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</row>
    <row r="62" spans="1:14" ht="14.25">
      <c r="A62" s="159" t="s">
        <v>97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81"/>
      <c r="N62" s="2"/>
    </row>
    <row r="63" spans="1:14" ht="16.5">
      <c r="A63" s="149" t="s">
        <v>118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52"/>
      <c r="N63" s="2"/>
    </row>
    <row r="64" spans="1:16" ht="12.75">
      <c r="A64" s="150" t="s">
        <v>136</v>
      </c>
      <c r="B64" s="150"/>
      <c r="C64" s="150"/>
      <c r="D64" s="2"/>
      <c r="E64" s="2"/>
      <c r="F64" s="2"/>
      <c r="G64" s="2"/>
      <c r="H64" s="2"/>
      <c r="I64" s="2"/>
      <c r="J64" s="2"/>
      <c r="L64" s="170" t="s">
        <v>131</v>
      </c>
      <c r="M64" s="170"/>
      <c r="N64" s="170"/>
      <c r="O64" s="88" t="s">
        <v>132</v>
      </c>
      <c r="P64" s="88"/>
    </row>
    <row r="65" spans="1:14" ht="14.25">
      <c r="A65" s="146" t="s">
        <v>0</v>
      </c>
      <c r="B65" s="144" t="s">
        <v>121</v>
      </c>
      <c r="C65" s="144" t="s">
        <v>1</v>
      </c>
      <c r="D65" s="144" t="s">
        <v>119</v>
      </c>
      <c r="E65" s="154" t="s">
        <v>2</v>
      </c>
      <c r="F65" s="160"/>
      <c r="G65" s="160"/>
      <c r="H65" s="160"/>
      <c r="I65" s="160"/>
      <c r="J65" s="160"/>
      <c r="K65" s="160"/>
      <c r="L65" s="161"/>
      <c r="M65" s="164" t="s">
        <v>129</v>
      </c>
      <c r="N65" s="147" t="s">
        <v>123</v>
      </c>
    </row>
    <row r="66" spans="1:14" ht="108">
      <c r="A66" s="146"/>
      <c r="B66" s="144"/>
      <c r="C66" s="144"/>
      <c r="D66" s="144"/>
      <c r="E66" s="71" t="s">
        <v>120</v>
      </c>
      <c r="F66" s="71" t="s">
        <v>4</v>
      </c>
      <c r="G66" s="9" t="s">
        <v>6</v>
      </c>
      <c r="H66" s="9" t="s">
        <v>122</v>
      </c>
      <c r="I66" s="87" t="s">
        <v>46</v>
      </c>
      <c r="J66" s="9" t="s">
        <v>37</v>
      </c>
      <c r="K66" s="9" t="s">
        <v>8</v>
      </c>
      <c r="L66" s="9" t="s">
        <v>128</v>
      </c>
      <c r="M66" s="165"/>
      <c r="N66" s="147"/>
    </row>
    <row r="67" spans="1:14" ht="15.75">
      <c r="A67" s="4" t="s">
        <v>10</v>
      </c>
      <c r="B67" s="5">
        <f>C67+D67+N67+M67</f>
        <v>66800</v>
      </c>
      <c r="C67" s="5">
        <v>50000</v>
      </c>
      <c r="D67" s="5">
        <f>E67+F67+G67+H67+J67+K67+L67</f>
        <v>16800</v>
      </c>
      <c r="E67" s="18">
        <v>4700</v>
      </c>
      <c r="F67" s="72">
        <v>100</v>
      </c>
      <c r="G67" s="18">
        <v>5000</v>
      </c>
      <c r="H67" s="18">
        <v>2000</v>
      </c>
      <c r="I67" s="18"/>
      <c r="J67" s="18"/>
      <c r="K67" s="6">
        <v>4800</v>
      </c>
      <c r="L67" s="6">
        <v>200</v>
      </c>
      <c r="M67" s="6"/>
      <c r="N67" s="5"/>
    </row>
    <row r="68" spans="1:14" ht="15.75">
      <c r="A68" s="4" t="s">
        <v>11</v>
      </c>
      <c r="B68" s="5">
        <f aca="true" t="shared" si="13" ref="B68:B81">C68+D68+N68+M68</f>
        <v>73500</v>
      </c>
      <c r="C68" s="5">
        <v>50000</v>
      </c>
      <c r="D68" s="5">
        <f>E68+F68+G68+H68+J68+K68+L68+I68</f>
        <v>23500</v>
      </c>
      <c r="E68" s="18">
        <v>4700</v>
      </c>
      <c r="F68" s="72">
        <v>2400</v>
      </c>
      <c r="G68" s="18">
        <v>4500</v>
      </c>
      <c r="H68" s="18"/>
      <c r="I68" s="83">
        <v>800</v>
      </c>
      <c r="J68" s="18"/>
      <c r="K68" s="6">
        <v>4700</v>
      </c>
      <c r="L68" s="84">
        <f>200+7000-800</f>
        <v>6400</v>
      </c>
      <c r="M68" s="6"/>
      <c r="N68" s="5"/>
    </row>
    <row r="69" spans="1:14" ht="15.75">
      <c r="A69" s="4" t="s">
        <v>12</v>
      </c>
      <c r="B69" s="5">
        <f t="shared" si="13"/>
        <v>101200</v>
      </c>
      <c r="C69" s="85">
        <f>50000-1500</f>
        <v>48500</v>
      </c>
      <c r="D69" s="5">
        <f>E69+F69+G69+H69+J69+K69+L69</f>
        <v>46200</v>
      </c>
      <c r="E69" s="18">
        <v>4700</v>
      </c>
      <c r="F69" s="72">
        <v>200</v>
      </c>
      <c r="G69" s="18">
        <v>4500</v>
      </c>
      <c r="H69" s="18">
        <v>2000</v>
      </c>
      <c r="I69" s="18"/>
      <c r="J69" s="18"/>
      <c r="K69" s="6">
        <v>4700</v>
      </c>
      <c r="L69" s="6">
        <f>100+30000</f>
        <v>30100</v>
      </c>
      <c r="M69" s="84">
        <v>1500</v>
      </c>
      <c r="N69" s="5">
        <v>5000</v>
      </c>
    </row>
    <row r="70" spans="1:14" ht="15.75">
      <c r="A70" s="76" t="s">
        <v>92</v>
      </c>
      <c r="B70" s="90">
        <f>SUM(B67:B69)</f>
        <v>241500</v>
      </c>
      <c r="C70" s="90">
        <f>SUM(C67:C69)</f>
        <v>148500</v>
      </c>
      <c r="D70" s="90">
        <f>SUM(D67:D69)</f>
        <v>86500</v>
      </c>
      <c r="E70" s="91">
        <f aca="true" t="shared" si="14" ref="E70:N70">SUM(E67:E69)</f>
        <v>14100</v>
      </c>
      <c r="F70" s="90">
        <f t="shared" si="14"/>
        <v>2700</v>
      </c>
      <c r="G70" s="91">
        <f t="shared" si="14"/>
        <v>14000</v>
      </c>
      <c r="H70" s="91">
        <f t="shared" si="14"/>
        <v>4000</v>
      </c>
      <c r="I70" s="91">
        <f t="shared" si="14"/>
        <v>800</v>
      </c>
      <c r="J70" s="91">
        <f t="shared" si="14"/>
        <v>0</v>
      </c>
      <c r="K70" s="91">
        <f t="shared" si="14"/>
        <v>14200</v>
      </c>
      <c r="L70" s="91">
        <f t="shared" si="14"/>
        <v>36700</v>
      </c>
      <c r="M70" s="91">
        <f t="shared" si="14"/>
        <v>1500</v>
      </c>
      <c r="N70" s="90">
        <f t="shared" si="14"/>
        <v>5000</v>
      </c>
    </row>
    <row r="71" spans="1:14" ht="15.75">
      <c r="A71" s="4" t="s">
        <v>14</v>
      </c>
      <c r="B71" s="5">
        <f t="shared" si="13"/>
        <v>69500</v>
      </c>
      <c r="C71" s="86">
        <f>50000-200</f>
        <v>49800</v>
      </c>
      <c r="D71" s="5">
        <f>E71+F71+G71+H71+J71+K71+L71</f>
        <v>19500</v>
      </c>
      <c r="E71" s="18">
        <v>4700</v>
      </c>
      <c r="F71" s="72">
        <v>200</v>
      </c>
      <c r="G71" s="18">
        <v>4600</v>
      </c>
      <c r="H71" s="18">
        <v>3000</v>
      </c>
      <c r="I71" s="18"/>
      <c r="J71" s="18">
        <v>1000</v>
      </c>
      <c r="K71" s="6">
        <v>4800</v>
      </c>
      <c r="L71" s="6">
        <f>200+1000</f>
        <v>1200</v>
      </c>
      <c r="M71" s="84">
        <v>200</v>
      </c>
      <c r="N71" s="5"/>
    </row>
    <row r="72" spans="1:14" ht="15.75">
      <c r="A72" s="4" t="s">
        <v>15</v>
      </c>
      <c r="B72" s="5">
        <f t="shared" si="13"/>
        <v>75700</v>
      </c>
      <c r="C72" s="86">
        <f>50000-200</f>
        <v>49800</v>
      </c>
      <c r="D72" s="5">
        <f>E72+F72+G72+H72+J72+K72+L72</f>
        <v>25700</v>
      </c>
      <c r="E72" s="18">
        <v>4700</v>
      </c>
      <c r="F72" s="72">
        <v>12000</v>
      </c>
      <c r="G72" s="18">
        <v>4100</v>
      </c>
      <c r="H72" s="18"/>
      <c r="I72" s="18"/>
      <c r="J72" s="18"/>
      <c r="K72" s="6">
        <v>4700</v>
      </c>
      <c r="L72" s="6">
        <v>200</v>
      </c>
      <c r="M72" s="84">
        <v>200</v>
      </c>
      <c r="N72" s="8"/>
    </row>
    <row r="73" spans="1:14" ht="15.75">
      <c r="A73" s="4" t="s">
        <v>16</v>
      </c>
      <c r="B73" s="5">
        <f t="shared" si="13"/>
        <v>71100</v>
      </c>
      <c r="C73" s="86">
        <f>50000-200</f>
        <v>49800</v>
      </c>
      <c r="D73" s="5">
        <f>E73+F73+G73+H73+J73+K73+L73</f>
        <v>21100</v>
      </c>
      <c r="E73" s="18">
        <v>4700</v>
      </c>
      <c r="F73" s="72">
        <v>4000</v>
      </c>
      <c r="G73" s="18">
        <f>4100+1500</f>
        <v>5600</v>
      </c>
      <c r="H73" s="18">
        <v>2000</v>
      </c>
      <c r="I73" s="18"/>
      <c r="J73" s="18"/>
      <c r="K73" s="6">
        <v>4700</v>
      </c>
      <c r="L73" s="6">
        <v>100</v>
      </c>
      <c r="M73" s="84">
        <v>200</v>
      </c>
      <c r="N73" s="8"/>
    </row>
    <row r="74" spans="1:14" ht="15.75">
      <c r="A74" s="76" t="s">
        <v>93</v>
      </c>
      <c r="B74" s="90">
        <f>SUM(B71:B73)</f>
        <v>216300</v>
      </c>
      <c r="C74" s="90">
        <f>SUM(C71:C73)</f>
        <v>149400</v>
      </c>
      <c r="D74" s="90">
        <f>SUM(D71:D73)</f>
        <v>66300</v>
      </c>
      <c r="E74" s="90">
        <f>SUM(E71:E73)</f>
        <v>14100</v>
      </c>
      <c r="F74" s="90">
        <f aca="true" t="shared" si="15" ref="F74:N74">SUM(F71:F73)</f>
        <v>16200</v>
      </c>
      <c r="G74" s="91">
        <f t="shared" si="15"/>
        <v>14300</v>
      </c>
      <c r="H74" s="91">
        <f t="shared" si="15"/>
        <v>5000</v>
      </c>
      <c r="I74" s="91"/>
      <c r="J74" s="91">
        <f t="shared" si="15"/>
        <v>1000</v>
      </c>
      <c r="K74" s="91">
        <f t="shared" si="15"/>
        <v>14200</v>
      </c>
      <c r="L74" s="91">
        <f t="shared" si="15"/>
        <v>1500</v>
      </c>
      <c r="M74" s="91">
        <f t="shared" si="15"/>
        <v>600</v>
      </c>
      <c r="N74" s="90">
        <f t="shared" si="15"/>
        <v>0</v>
      </c>
    </row>
    <row r="75" spans="1:14" ht="15.75">
      <c r="A75" s="4" t="s">
        <v>18</v>
      </c>
      <c r="B75" s="5">
        <f t="shared" si="13"/>
        <v>66200</v>
      </c>
      <c r="C75" s="86">
        <f>50000-200</f>
        <v>49800</v>
      </c>
      <c r="D75" s="5">
        <f>E75+F75+G75+H75+J75+K75+L75</f>
        <v>16200</v>
      </c>
      <c r="E75" s="18">
        <v>4700</v>
      </c>
      <c r="F75" s="72">
        <v>200</v>
      </c>
      <c r="G75" s="18">
        <v>4400</v>
      </c>
      <c r="H75" s="18">
        <v>2000</v>
      </c>
      <c r="I75" s="18"/>
      <c r="J75" s="18"/>
      <c r="K75" s="6">
        <v>4700</v>
      </c>
      <c r="L75" s="6">
        <v>200</v>
      </c>
      <c r="M75" s="84">
        <v>200</v>
      </c>
      <c r="N75" s="6"/>
    </row>
    <row r="76" spans="1:14" ht="15.75">
      <c r="A76" s="4" t="s">
        <v>19</v>
      </c>
      <c r="B76" s="5">
        <f t="shared" si="13"/>
        <v>66100</v>
      </c>
      <c r="C76" s="86">
        <f>50000-200</f>
        <v>49800</v>
      </c>
      <c r="D76" s="5">
        <f>E76+F76+G76+H76+J76+K76+L76</f>
        <v>16100</v>
      </c>
      <c r="E76" s="18">
        <v>4700</v>
      </c>
      <c r="F76" s="72">
        <v>200</v>
      </c>
      <c r="G76" s="18">
        <v>4300</v>
      </c>
      <c r="H76" s="18">
        <v>2000</v>
      </c>
      <c r="I76" s="18"/>
      <c r="J76" s="18"/>
      <c r="K76" s="6">
        <v>4700</v>
      </c>
      <c r="L76" s="6">
        <v>200</v>
      </c>
      <c r="M76" s="84">
        <v>200</v>
      </c>
      <c r="N76" s="10"/>
    </row>
    <row r="77" spans="1:14" ht="15.75">
      <c r="A77" s="4" t="s">
        <v>20</v>
      </c>
      <c r="B77" s="5">
        <f t="shared" si="13"/>
        <v>63700</v>
      </c>
      <c r="C77" s="86">
        <v>50000</v>
      </c>
      <c r="D77" s="5">
        <f>E77+F77+G77+H77+J77+K77+L77</f>
        <v>13700</v>
      </c>
      <c r="E77" s="18">
        <v>2400</v>
      </c>
      <c r="F77" s="72">
        <v>200</v>
      </c>
      <c r="G77" s="18">
        <v>4300</v>
      </c>
      <c r="H77" s="18">
        <v>2000</v>
      </c>
      <c r="I77" s="18"/>
      <c r="J77" s="18"/>
      <c r="K77" s="6">
        <v>4700</v>
      </c>
      <c r="L77" s="6">
        <v>100</v>
      </c>
      <c r="M77" s="84"/>
      <c r="N77" s="10"/>
    </row>
    <row r="78" spans="1:14" ht="15.75">
      <c r="A78" s="76" t="s">
        <v>94</v>
      </c>
      <c r="B78" s="90">
        <f aca="true" t="shared" si="16" ref="B78:H78">SUM(B75:B77)</f>
        <v>196000</v>
      </c>
      <c r="C78" s="90">
        <f t="shared" si="16"/>
        <v>149600</v>
      </c>
      <c r="D78" s="90">
        <f t="shared" si="16"/>
        <v>46000</v>
      </c>
      <c r="E78" s="91">
        <f t="shared" si="16"/>
        <v>11800</v>
      </c>
      <c r="F78" s="90">
        <f t="shared" si="16"/>
        <v>600</v>
      </c>
      <c r="G78" s="91">
        <f t="shared" si="16"/>
        <v>13000</v>
      </c>
      <c r="H78" s="91">
        <f t="shared" si="16"/>
        <v>6000</v>
      </c>
      <c r="I78" s="91"/>
      <c r="J78" s="91"/>
      <c r="K78" s="91">
        <f>SUM(K75:K77)</f>
        <v>14100</v>
      </c>
      <c r="L78" s="91">
        <f>SUM(L75:L77)</f>
        <v>500</v>
      </c>
      <c r="M78" s="91">
        <f>SUM(M75:M77)</f>
        <v>400</v>
      </c>
      <c r="N78" s="90">
        <f>SUM(N75:N77)</f>
        <v>0</v>
      </c>
    </row>
    <row r="79" spans="1:14" ht="15.75">
      <c r="A79" s="4" t="s">
        <v>22</v>
      </c>
      <c r="B79" s="5">
        <f t="shared" si="13"/>
        <v>61900</v>
      </c>
      <c r="C79" s="16">
        <v>50000</v>
      </c>
      <c r="D79" s="5">
        <f>E79+F79+G79+H79+J79+K79+L79</f>
        <v>11900</v>
      </c>
      <c r="E79" s="18"/>
      <c r="F79" s="72">
        <v>200</v>
      </c>
      <c r="G79" s="18">
        <v>4300</v>
      </c>
      <c r="H79" s="18"/>
      <c r="I79" s="18"/>
      <c r="J79" s="18"/>
      <c r="K79" s="6">
        <v>4700</v>
      </c>
      <c r="L79" s="6">
        <f>200+2500</f>
        <v>2700</v>
      </c>
      <c r="M79" s="6"/>
      <c r="N79" s="21"/>
    </row>
    <row r="80" spans="1:14" ht="15.75">
      <c r="A80" s="4" t="s">
        <v>23</v>
      </c>
      <c r="B80" s="5">
        <f t="shared" si="13"/>
        <v>59400</v>
      </c>
      <c r="C80" s="16">
        <v>50000</v>
      </c>
      <c r="D80" s="5">
        <f>E80+F80+G80+H80+J80+K80+L80</f>
        <v>9400</v>
      </c>
      <c r="E80" s="18"/>
      <c r="F80" s="72">
        <v>200</v>
      </c>
      <c r="G80" s="18">
        <v>4300</v>
      </c>
      <c r="H80" s="18"/>
      <c r="I80" s="18"/>
      <c r="J80" s="18"/>
      <c r="K80" s="6">
        <v>4700</v>
      </c>
      <c r="L80" s="6">
        <v>200</v>
      </c>
      <c r="M80" s="6"/>
      <c r="N80" s="69"/>
    </row>
    <row r="81" spans="1:14" ht="15.75">
      <c r="A81" s="4" t="s">
        <v>24</v>
      </c>
      <c r="B81" s="5">
        <f t="shared" si="13"/>
        <v>59200</v>
      </c>
      <c r="C81" s="16">
        <v>50000</v>
      </c>
      <c r="D81" s="5">
        <f>E81+F81+G81+H81+J81+K81+L81</f>
        <v>9200</v>
      </c>
      <c r="E81" s="6"/>
      <c r="F81" s="72">
        <v>100</v>
      </c>
      <c r="G81" s="18">
        <v>4300</v>
      </c>
      <c r="H81" s="73"/>
      <c r="I81" s="73"/>
      <c r="J81" s="18"/>
      <c r="K81" s="6">
        <v>4700</v>
      </c>
      <c r="L81" s="6">
        <v>100</v>
      </c>
      <c r="M81" s="6"/>
      <c r="N81" s="62"/>
    </row>
    <row r="82" spans="1:14" ht="15.75">
      <c r="A82" s="76" t="s">
        <v>95</v>
      </c>
      <c r="B82" s="90">
        <f aca="true" t="shared" si="17" ref="B82:H82">SUM(B79:B81)</f>
        <v>180500</v>
      </c>
      <c r="C82" s="90">
        <f t="shared" si="17"/>
        <v>150000</v>
      </c>
      <c r="D82" s="90">
        <f t="shared" si="17"/>
        <v>30500</v>
      </c>
      <c r="E82" s="91">
        <f t="shared" si="17"/>
        <v>0</v>
      </c>
      <c r="F82" s="90">
        <f t="shared" si="17"/>
        <v>500</v>
      </c>
      <c r="G82" s="91">
        <f t="shared" si="17"/>
        <v>12900</v>
      </c>
      <c r="H82" s="91">
        <f t="shared" si="17"/>
        <v>0</v>
      </c>
      <c r="I82" s="91"/>
      <c r="J82" s="91"/>
      <c r="K82" s="91">
        <f>SUM(K79:K81)</f>
        <v>14100</v>
      </c>
      <c r="L82" s="91">
        <f>SUM(L79:L81)</f>
        <v>3000</v>
      </c>
      <c r="M82" s="91"/>
      <c r="N82" s="90">
        <f>SUM(N79:N81)</f>
        <v>0</v>
      </c>
    </row>
    <row r="83" spans="1:14" ht="15.75">
      <c r="A83" s="92" t="s">
        <v>153</v>
      </c>
      <c r="B83" s="93">
        <f>SUM(B82,B78,B74,B70)</f>
        <v>834300</v>
      </c>
      <c r="C83" s="93">
        <f>SUM(C82,C78,C74,C70)</f>
        <v>597500</v>
      </c>
      <c r="D83" s="93">
        <f>SUM(D82,D78,D74,D70)</f>
        <v>229300</v>
      </c>
      <c r="E83" s="94">
        <f aca="true" t="shared" si="18" ref="E83:N83">SUM(E82,E78,E74,E70)</f>
        <v>40000</v>
      </c>
      <c r="F83" s="94">
        <f t="shared" si="18"/>
        <v>20000</v>
      </c>
      <c r="G83" s="94">
        <f t="shared" si="18"/>
        <v>54200</v>
      </c>
      <c r="H83" s="94">
        <f t="shared" si="18"/>
        <v>15000</v>
      </c>
      <c r="I83" s="94">
        <f t="shared" si="18"/>
        <v>800</v>
      </c>
      <c r="J83" s="94">
        <f t="shared" si="18"/>
        <v>1000</v>
      </c>
      <c r="K83" s="94">
        <f t="shared" si="18"/>
        <v>56600</v>
      </c>
      <c r="L83" s="94">
        <f t="shared" si="18"/>
        <v>41700</v>
      </c>
      <c r="M83" s="94">
        <f t="shared" si="18"/>
        <v>2500</v>
      </c>
      <c r="N83" s="93">
        <f t="shared" si="18"/>
        <v>5000</v>
      </c>
    </row>
    <row r="84" spans="1:14" ht="12.75">
      <c r="A84" s="95"/>
      <c r="B84" s="95"/>
      <c r="C84" s="97" t="s">
        <v>135</v>
      </c>
      <c r="D84" s="95"/>
      <c r="E84" s="95"/>
      <c r="F84" s="95"/>
      <c r="G84" s="95"/>
      <c r="H84" s="95"/>
      <c r="I84" s="98" t="s">
        <v>134</v>
      </c>
      <c r="J84" s="95"/>
      <c r="K84" s="96"/>
      <c r="L84" s="97" t="s">
        <v>133</v>
      </c>
      <c r="M84" s="97" t="s">
        <v>54</v>
      </c>
      <c r="N84" s="96"/>
    </row>
    <row r="85" spans="1:14" ht="15">
      <c r="A85" s="143" t="s">
        <v>113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143" t="s">
        <v>130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</row>
    <row r="90" spans="1:14" ht="12.75">
      <c r="A90" s="148" t="s">
        <v>40</v>
      </c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</row>
    <row r="91" spans="1:14" ht="14.25">
      <c r="A91" s="159" t="s">
        <v>97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81"/>
      <c r="N91" s="2"/>
    </row>
    <row r="92" spans="1:14" ht="16.5">
      <c r="A92" s="149" t="s">
        <v>118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52"/>
      <c r="N92" s="2"/>
    </row>
    <row r="93" spans="1:15" ht="12.75">
      <c r="A93" s="150" t="s">
        <v>142</v>
      </c>
      <c r="B93" s="150"/>
      <c r="C93" s="150"/>
      <c r="D93" s="2"/>
      <c r="E93" s="2"/>
      <c r="F93" s="2"/>
      <c r="G93" s="2"/>
      <c r="H93" s="2"/>
      <c r="I93" s="2"/>
      <c r="J93" s="2"/>
      <c r="L93" s="172" t="s">
        <v>145</v>
      </c>
      <c r="M93" s="172"/>
      <c r="N93" s="172"/>
      <c r="O93" s="88" t="s">
        <v>132</v>
      </c>
    </row>
    <row r="94" spans="1:14" ht="14.25">
      <c r="A94" s="146" t="s">
        <v>0</v>
      </c>
      <c r="B94" s="144" t="s">
        <v>121</v>
      </c>
      <c r="C94" s="144" t="s">
        <v>1</v>
      </c>
      <c r="D94" s="144" t="s">
        <v>119</v>
      </c>
      <c r="E94" s="154" t="s">
        <v>2</v>
      </c>
      <c r="F94" s="160"/>
      <c r="G94" s="160"/>
      <c r="H94" s="160"/>
      <c r="I94" s="160"/>
      <c r="J94" s="160"/>
      <c r="K94" s="160"/>
      <c r="L94" s="161"/>
      <c r="M94" s="164" t="s">
        <v>129</v>
      </c>
      <c r="N94" s="147" t="s">
        <v>123</v>
      </c>
    </row>
    <row r="95" spans="1:14" ht="108">
      <c r="A95" s="146"/>
      <c r="B95" s="144"/>
      <c r="C95" s="144"/>
      <c r="D95" s="144"/>
      <c r="E95" s="71" t="s">
        <v>120</v>
      </c>
      <c r="F95" s="71" t="s">
        <v>4</v>
      </c>
      <c r="G95" s="9" t="s">
        <v>6</v>
      </c>
      <c r="H95" s="9" t="s">
        <v>122</v>
      </c>
      <c r="I95" s="87" t="s">
        <v>46</v>
      </c>
      <c r="J95" s="9" t="s">
        <v>37</v>
      </c>
      <c r="K95" s="9" t="s">
        <v>8</v>
      </c>
      <c r="L95" s="9" t="s">
        <v>128</v>
      </c>
      <c r="M95" s="165"/>
      <c r="N95" s="147"/>
    </row>
    <row r="96" spans="1:14" ht="15.75">
      <c r="A96" s="4" t="s">
        <v>10</v>
      </c>
      <c r="B96" s="5">
        <f>C96+D96+N96+M96</f>
        <v>66800</v>
      </c>
      <c r="C96" s="5">
        <v>50000</v>
      </c>
      <c r="D96" s="5">
        <f>E96+F96+G96+H96+J96+K96+L96</f>
        <v>16800</v>
      </c>
      <c r="E96" s="18">
        <v>4700</v>
      </c>
      <c r="F96" s="72">
        <v>100</v>
      </c>
      <c r="G96" s="18">
        <v>5000</v>
      </c>
      <c r="H96" s="18">
        <v>2000</v>
      </c>
      <c r="I96" s="18"/>
      <c r="J96" s="18"/>
      <c r="K96" s="6">
        <v>4800</v>
      </c>
      <c r="L96" s="6">
        <v>200</v>
      </c>
      <c r="M96" s="6"/>
      <c r="N96" s="5"/>
    </row>
    <row r="97" spans="1:14" ht="15.75">
      <c r="A97" s="4" t="s">
        <v>11</v>
      </c>
      <c r="B97" s="5">
        <f>C97+D97+N97+M97</f>
        <v>73500</v>
      </c>
      <c r="C97" s="5">
        <v>50000</v>
      </c>
      <c r="D97" s="5">
        <f>E97+F97+G97+H97+J97+K97+L97+I97</f>
        <v>23500</v>
      </c>
      <c r="E97" s="18">
        <v>4700</v>
      </c>
      <c r="F97" s="72">
        <v>2400</v>
      </c>
      <c r="G97" s="18">
        <v>4500</v>
      </c>
      <c r="H97" s="18"/>
      <c r="I97" s="18">
        <v>800</v>
      </c>
      <c r="J97" s="18"/>
      <c r="K97" s="6">
        <v>4700</v>
      </c>
      <c r="L97" s="6">
        <f>200+7000-800</f>
        <v>6400</v>
      </c>
      <c r="M97" s="6"/>
      <c r="N97" s="5"/>
    </row>
    <row r="98" spans="1:14" ht="15.75">
      <c r="A98" s="4" t="s">
        <v>12</v>
      </c>
      <c r="B98" s="5">
        <f>C98+D98+N98+M98</f>
        <v>101200</v>
      </c>
      <c r="C98" s="5">
        <f>50000-1500</f>
        <v>48500</v>
      </c>
      <c r="D98" s="5">
        <f>E98+F98+G98+H98+J98+K98+L98</f>
        <v>46200</v>
      </c>
      <c r="E98" s="18">
        <v>4700</v>
      </c>
      <c r="F98" s="72">
        <v>200</v>
      </c>
      <c r="G98" s="18">
        <v>4500</v>
      </c>
      <c r="H98" s="18">
        <v>2000</v>
      </c>
      <c r="I98" s="18"/>
      <c r="J98" s="18"/>
      <c r="K98" s="6">
        <v>4700</v>
      </c>
      <c r="L98" s="6">
        <f>100+30000</f>
        <v>30100</v>
      </c>
      <c r="M98" s="6">
        <v>1500</v>
      </c>
      <c r="N98" s="5">
        <v>5000</v>
      </c>
    </row>
    <row r="99" spans="1:14" ht="15.75">
      <c r="A99" s="103" t="s">
        <v>92</v>
      </c>
      <c r="B99" s="104">
        <f>SUM(B96:B98)</f>
        <v>241500</v>
      </c>
      <c r="C99" s="104">
        <f>SUM(C96:C98)</f>
        <v>148500</v>
      </c>
      <c r="D99" s="104">
        <f>SUM(D96:D98)</f>
        <v>86500</v>
      </c>
      <c r="E99" s="105">
        <f aca="true" t="shared" si="19" ref="E99:N99">SUM(E96:E98)</f>
        <v>14100</v>
      </c>
      <c r="F99" s="104">
        <f t="shared" si="19"/>
        <v>2700</v>
      </c>
      <c r="G99" s="105">
        <f t="shared" si="19"/>
        <v>14000</v>
      </c>
      <c r="H99" s="105">
        <f t="shared" si="19"/>
        <v>4000</v>
      </c>
      <c r="I99" s="105">
        <f t="shared" si="19"/>
        <v>800</v>
      </c>
      <c r="J99" s="105">
        <f t="shared" si="19"/>
        <v>0</v>
      </c>
      <c r="K99" s="105">
        <f t="shared" si="19"/>
        <v>14200</v>
      </c>
      <c r="L99" s="105">
        <f t="shared" si="19"/>
        <v>36700</v>
      </c>
      <c r="M99" s="105">
        <f t="shared" si="19"/>
        <v>1500</v>
      </c>
      <c r="N99" s="104">
        <f t="shared" si="19"/>
        <v>5000</v>
      </c>
    </row>
    <row r="100" spans="1:14" ht="15.75">
      <c r="A100" s="4" t="s">
        <v>14</v>
      </c>
      <c r="B100" s="5">
        <f>C100+D100+N100+M100</f>
        <v>69500</v>
      </c>
      <c r="C100" s="16">
        <f>50000-200</f>
        <v>49800</v>
      </c>
      <c r="D100" s="5">
        <f>E100+F100+G100+H100+J100+K100+L100</f>
        <v>19500</v>
      </c>
      <c r="E100" s="18">
        <v>4700</v>
      </c>
      <c r="F100" s="72">
        <v>200</v>
      </c>
      <c r="G100" s="18">
        <v>4600</v>
      </c>
      <c r="H100" s="18">
        <v>3000</v>
      </c>
      <c r="I100" s="18"/>
      <c r="J100" s="18">
        <v>1000</v>
      </c>
      <c r="K100" s="6">
        <v>4800</v>
      </c>
      <c r="L100" s="6">
        <f>200+1000</f>
        <v>1200</v>
      </c>
      <c r="M100" s="6">
        <v>200</v>
      </c>
      <c r="N100" s="5"/>
    </row>
    <row r="101" spans="1:14" ht="15.75">
      <c r="A101" s="4" t="s">
        <v>15</v>
      </c>
      <c r="B101" s="5">
        <f>C101+D101+N101+M101</f>
        <v>105700</v>
      </c>
      <c r="C101" s="16">
        <f>50000-200</f>
        <v>49800</v>
      </c>
      <c r="D101" s="5">
        <f>E101+F101+G101+H101+J101+K101+L101</f>
        <v>25700</v>
      </c>
      <c r="E101" s="18">
        <v>4700</v>
      </c>
      <c r="F101" s="72">
        <v>12000</v>
      </c>
      <c r="G101" s="18">
        <v>4100</v>
      </c>
      <c r="H101" s="18"/>
      <c r="I101" s="18"/>
      <c r="J101" s="18"/>
      <c r="K101" s="6">
        <v>4700</v>
      </c>
      <c r="L101" s="6">
        <v>200</v>
      </c>
      <c r="M101" s="6">
        <v>200</v>
      </c>
      <c r="N101" s="102">
        <v>30000</v>
      </c>
    </row>
    <row r="102" spans="1:14" ht="15.75">
      <c r="A102" s="4" t="s">
        <v>16</v>
      </c>
      <c r="B102" s="5">
        <f>C102+D102+N102+M102</f>
        <v>71100</v>
      </c>
      <c r="C102" s="16">
        <f>50000-200</f>
        <v>49800</v>
      </c>
      <c r="D102" s="5">
        <f>E102+F102+G102+H102+J102+K102+L102</f>
        <v>21100</v>
      </c>
      <c r="E102" s="18">
        <v>4700</v>
      </c>
      <c r="F102" s="72">
        <v>4000</v>
      </c>
      <c r="G102" s="18">
        <f>4100+1500</f>
        <v>5600</v>
      </c>
      <c r="H102" s="18">
        <v>2000</v>
      </c>
      <c r="I102" s="18"/>
      <c r="J102" s="18"/>
      <c r="K102" s="6">
        <v>4700</v>
      </c>
      <c r="L102" s="6">
        <v>100</v>
      </c>
      <c r="M102" s="6">
        <v>200</v>
      </c>
      <c r="N102" s="8"/>
    </row>
    <row r="103" spans="1:14" ht="15.75">
      <c r="A103" s="103" t="s">
        <v>93</v>
      </c>
      <c r="B103" s="104">
        <f aca="true" t="shared" si="20" ref="B103:H103">SUM(B100:B102)</f>
        <v>246300</v>
      </c>
      <c r="C103" s="104">
        <f t="shared" si="20"/>
        <v>149400</v>
      </c>
      <c r="D103" s="104">
        <f t="shared" si="20"/>
        <v>66300</v>
      </c>
      <c r="E103" s="104">
        <f t="shared" si="20"/>
        <v>14100</v>
      </c>
      <c r="F103" s="104">
        <f t="shared" si="20"/>
        <v>16200</v>
      </c>
      <c r="G103" s="105">
        <f t="shared" si="20"/>
        <v>14300</v>
      </c>
      <c r="H103" s="105">
        <f t="shared" si="20"/>
        <v>5000</v>
      </c>
      <c r="I103" s="105"/>
      <c r="J103" s="105">
        <f>SUM(J100:J102)</f>
        <v>1000</v>
      </c>
      <c r="K103" s="105">
        <f>SUM(K100:K102)</f>
        <v>14200</v>
      </c>
      <c r="L103" s="105">
        <f>SUM(L100:L102)</f>
        <v>1500</v>
      </c>
      <c r="M103" s="105">
        <f>SUM(M100:M102)</f>
        <v>600</v>
      </c>
      <c r="N103" s="104">
        <f>SUM(N100:N102)</f>
        <v>30000</v>
      </c>
    </row>
    <row r="104" spans="1:14" ht="15.75">
      <c r="A104" s="4" t="s">
        <v>18</v>
      </c>
      <c r="B104" s="5">
        <f>C104+D104+N104+M104</f>
        <v>61200</v>
      </c>
      <c r="C104" s="86">
        <f>50000-200-5000</f>
        <v>44800</v>
      </c>
      <c r="D104" s="5">
        <f>E104+F104+G104+H104+J104+K104+L104</f>
        <v>16200</v>
      </c>
      <c r="E104" s="18">
        <v>4700</v>
      </c>
      <c r="F104" s="72">
        <v>200</v>
      </c>
      <c r="G104" s="18">
        <v>4400</v>
      </c>
      <c r="H104" s="18">
        <v>2000</v>
      </c>
      <c r="I104" s="18"/>
      <c r="J104" s="18"/>
      <c r="K104" s="6">
        <v>4700</v>
      </c>
      <c r="L104" s="6">
        <v>200</v>
      </c>
      <c r="M104" s="6">
        <v>200</v>
      </c>
      <c r="N104" s="6"/>
    </row>
    <row r="105" spans="1:14" ht="15.75">
      <c r="A105" s="4" t="s">
        <v>19</v>
      </c>
      <c r="B105" s="5">
        <f>C105+D105+N105+M105</f>
        <v>61100</v>
      </c>
      <c r="C105" s="86">
        <f>50000-200-5000</f>
        <v>44800</v>
      </c>
      <c r="D105" s="5">
        <f>E105+F105+G105+H105+J105+K105+L105</f>
        <v>16100</v>
      </c>
      <c r="E105" s="18">
        <v>4700</v>
      </c>
      <c r="F105" s="72">
        <v>200</v>
      </c>
      <c r="G105" s="18">
        <v>4300</v>
      </c>
      <c r="H105" s="18">
        <v>2000</v>
      </c>
      <c r="I105" s="18"/>
      <c r="J105" s="18"/>
      <c r="K105" s="6">
        <v>4700</v>
      </c>
      <c r="L105" s="6">
        <v>200</v>
      </c>
      <c r="M105" s="6">
        <v>200</v>
      </c>
      <c r="N105" s="10"/>
    </row>
    <row r="106" spans="1:14" ht="15.75">
      <c r="A106" s="4" t="s">
        <v>20</v>
      </c>
      <c r="B106" s="5">
        <f>C106+D106+N106+M106</f>
        <v>58700</v>
      </c>
      <c r="C106" s="86">
        <f>50000-5000</f>
        <v>45000</v>
      </c>
      <c r="D106" s="5">
        <f>E106+F106+G106+H106+J106+K106+L106</f>
        <v>13700</v>
      </c>
      <c r="E106" s="18">
        <v>2400</v>
      </c>
      <c r="F106" s="72">
        <v>200</v>
      </c>
      <c r="G106" s="18">
        <v>4300</v>
      </c>
      <c r="H106" s="18">
        <v>2000</v>
      </c>
      <c r="I106" s="18"/>
      <c r="J106" s="18"/>
      <c r="K106" s="6">
        <v>4700</v>
      </c>
      <c r="L106" s="6">
        <v>100</v>
      </c>
      <c r="M106" s="6"/>
      <c r="N106" s="10"/>
    </row>
    <row r="107" spans="1:14" ht="15.75">
      <c r="A107" s="103" t="s">
        <v>94</v>
      </c>
      <c r="B107" s="104">
        <f aca="true" t="shared" si="21" ref="B107:H107">SUM(B104:B106)</f>
        <v>181000</v>
      </c>
      <c r="C107" s="104">
        <f t="shared" si="21"/>
        <v>134600</v>
      </c>
      <c r="D107" s="104">
        <f t="shared" si="21"/>
        <v>46000</v>
      </c>
      <c r="E107" s="105">
        <f t="shared" si="21"/>
        <v>11800</v>
      </c>
      <c r="F107" s="104">
        <f t="shared" si="21"/>
        <v>600</v>
      </c>
      <c r="G107" s="105">
        <f t="shared" si="21"/>
        <v>13000</v>
      </c>
      <c r="H107" s="105">
        <f t="shared" si="21"/>
        <v>6000</v>
      </c>
      <c r="I107" s="105"/>
      <c r="J107" s="105"/>
      <c r="K107" s="105">
        <f>SUM(K104:K106)</f>
        <v>14100</v>
      </c>
      <c r="L107" s="105">
        <f>SUM(L104:L106)</f>
        <v>500</v>
      </c>
      <c r="M107" s="105">
        <f>SUM(M104:M106)</f>
        <v>400</v>
      </c>
      <c r="N107" s="104">
        <f>SUM(N104:N106)</f>
        <v>0</v>
      </c>
    </row>
    <row r="108" spans="1:14" ht="15.75">
      <c r="A108" s="4" t="s">
        <v>22</v>
      </c>
      <c r="B108" s="5">
        <f>C108+D108+N108+M108</f>
        <v>56900</v>
      </c>
      <c r="C108" s="86">
        <f>50000-5000</f>
        <v>45000</v>
      </c>
      <c r="D108" s="5">
        <f>E108+F108+G108+H108+J108+K108+L108</f>
        <v>11900</v>
      </c>
      <c r="E108" s="18"/>
      <c r="F108" s="72">
        <v>200</v>
      </c>
      <c r="G108" s="18">
        <v>4300</v>
      </c>
      <c r="H108" s="18"/>
      <c r="I108" s="18"/>
      <c r="J108" s="18"/>
      <c r="K108" s="6">
        <v>4700</v>
      </c>
      <c r="L108" s="6">
        <f>200+2500</f>
        <v>2700</v>
      </c>
      <c r="M108" s="6"/>
      <c r="N108" s="21"/>
    </row>
    <row r="109" spans="1:14" ht="15.75">
      <c r="A109" s="4" t="s">
        <v>23</v>
      </c>
      <c r="B109" s="5">
        <f>C109+D109+N109+M109</f>
        <v>54400</v>
      </c>
      <c r="C109" s="86">
        <f>50000-5000</f>
        <v>45000</v>
      </c>
      <c r="D109" s="5">
        <f>E109+F109+G109+H109+J109+K109+L109</f>
        <v>9400</v>
      </c>
      <c r="E109" s="18"/>
      <c r="F109" s="72">
        <v>200</v>
      </c>
      <c r="G109" s="18">
        <v>4300</v>
      </c>
      <c r="H109" s="18"/>
      <c r="I109" s="18"/>
      <c r="J109" s="18"/>
      <c r="K109" s="6">
        <v>4700</v>
      </c>
      <c r="L109" s="6">
        <v>200</v>
      </c>
      <c r="M109" s="6"/>
      <c r="N109" s="69"/>
    </row>
    <row r="110" spans="1:14" ht="15.75">
      <c r="A110" s="4" t="s">
        <v>24</v>
      </c>
      <c r="B110" s="5">
        <f>C110+D110+N110+M110</f>
        <v>54200</v>
      </c>
      <c r="C110" s="86">
        <f>50000-5000</f>
        <v>45000</v>
      </c>
      <c r="D110" s="5">
        <f>E110+F110+G110+H110+J110+K110+L110</f>
        <v>9200</v>
      </c>
      <c r="E110" s="6"/>
      <c r="F110" s="72">
        <v>100</v>
      </c>
      <c r="G110" s="18">
        <v>4300</v>
      </c>
      <c r="H110" s="73"/>
      <c r="I110" s="73"/>
      <c r="J110" s="18"/>
      <c r="K110" s="6">
        <v>4700</v>
      </c>
      <c r="L110" s="6">
        <v>100</v>
      </c>
      <c r="M110" s="6"/>
      <c r="N110" s="62"/>
    </row>
    <row r="111" spans="1:14" ht="15.75">
      <c r="A111" s="103" t="s">
        <v>95</v>
      </c>
      <c r="B111" s="104">
        <f aca="true" t="shared" si="22" ref="B111:H111">SUM(B108:B110)</f>
        <v>165500</v>
      </c>
      <c r="C111" s="104">
        <f t="shared" si="22"/>
        <v>135000</v>
      </c>
      <c r="D111" s="104">
        <f t="shared" si="22"/>
        <v>30500</v>
      </c>
      <c r="E111" s="105">
        <f t="shared" si="22"/>
        <v>0</v>
      </c>
      <c r="F111" s="104">
        <f t="shared" si="22"/>
        <v>500</v>
      </c>
      <c r="G111" s="105">
        <f t="shared" si="22"/>
        <v>12900</v>
      </c>
      <c r="H111" s="105">
        <f t="shared" si="22"/>
        <v>0</v>
      </c>
      <c r="I111" s="105"/>
      <c r="J111" s="105"/>
      <c r="K111" s="105">
        <f>SUM(K108:K110)</f>
        <v>14100</v>
      </c>
      <c r="L111" s="105">
        <f>SUM(L108:L110)</f>
        <v>3000</v>
      </c>
      <c r="M111" s="105"/>
      <c r="N111" s="90">
        <f>SUM(N108:N110)</f>
        <v>0</v>
      </c>
    </row>
    <row r="112" spans="1:14" ht="15.75">
      <c r="A112" s="106" t="s">
        <v>153</v>
      </c>
      <c r="B112" s="107">
        <f>SUM(B111,B107,B103,B99)</f>
        <v>834300</v>
      </c>
      <c r="C112" s="107">
        <f>SUM(C111,C107,C103,C99)</f>
        <v>567500</v>
      </c>
      <c r="D112" s="107">
        <f>SUM(D111,D107,D103,D99)</f>
        <v>229300</v>
      </c>
      <c r="E112" s="108">
        <f aca="true" t="shared" si="23" ref="E112:N112">SUM(E111,E107,E103,E99)</f>
        <v>40000</v>
      </c>
      <c r="F112" s="108">
        <f t="shared" si="23"/>
        <v>20000</v>
      </c>
      <c r="G112" s="108">
        <f t="shared" si="23"/>
        <v>54200</v>
      </c>
      <c r="H112" s="108">
        <f t="shared" si="23"/>
        <v>15000</v>
      </c>
      <c r="I112" s="108">
        <f t="shared" si="23"/>
        <v>800</v>
      </c>
      <c r="J112" s="108">
        <f t="shared" si="23"/>
        <v>1000</v>
      </c>
      <c r="K112" s="108">
        <f t="shared" si="23"/>
        <v>56600</v>
      </c>
      <c r="L112" s="108">
        <f t="shared" si="23"/>
        <v>41700</v>
      </c>
      <c r="M112" s="108">
        <f t="shared" si="23"/>
        <v>2500</v>
      </c>
      <c r="N112" s="107">
        <f t="shared" si="23"/>
        <v>35000</v>
      </c>
    </row>
    <row r="113" spans="1:14" ht="12.75">
      <c r="A113" s="95"/>
      <c r="B113" s="95"/>
      <c r="C113" s="97" t="s">
        <v>143</v>
      </c>
      <c r="D113" s="95"/>
      <c r="E113" s="95"/>
      <c r="F113" s="95"/>
      <c r="G113" s="95"/>
      <c r="H113" s="95"/>
      <c r="I113" s="98"/>
      <c r="J113" s="95"/>
      <c r="K113" s="96"/>
      <c r="L113" s="97"/>
      <c r="M113" s="97"/>
      <c r="N113" s="97" t="s">
        <v>144</v>
      </c>
    </row>
    <row r="114" spans="1:14" ht="15">
      <c r="A114" s="143" t="s">
        <v>113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</row>
    <row r="115" spans="1:14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9.5" customHeight="1">
      <c r="A116" s="143" t="s">
        <v>130</v>
      </c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</row>
    <row r="120" spans="1:14" ht="14.25">
      <c r="A120" s="159" t="s">
        <v>97</v>
      </c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  <c r="M120" s="81"/>
      <c r="N120" s="2"/>
    </row>
    <row r="121" spans="1:14" ht="16.5">
      <c r="A121" s="149" t="s">
        <v>118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52"/>
      <c r="N121" s="2"/>
    </row>
    <row r="122" spans="1:14" ht="14.25">
      <c r="A122" s="150"/>
      <c r="B122" s="150"/>
      <c r="C122" s="2"/>
      <c r="D122" s="166" t="s">
        <v>127</v>
      </c>
      <c r="E122" s="166"/>
      <c r="F122" s="166"/>
      <c r="G122" s="166"/>
      <c r="H122" s="166"/>
      <c r="I122" s="82"/>
      <c r="J122" s="2"/>
      <c r="K122" s="167" t="s">
        <v>146</v>
      </c>
      <c r="L122" s="167"/>
      <c r="M122" s="167"/>
      <c r="N122" s="167"/>
    </row>
    <row r="123" spans="1:14" ht="14.25">
      <c r="A123" s="146" t="s">
        <v>0</v>
      </c>
      <c r="B123" s="144" t="s">
        <v>121</v>
      </c>
      <c r="C123" s="144"/>
      <c r="D123" s="144" t="s">
        <v>1</v>
      </c>
      <c r="E123" s="154" t="s">
        <v>2</v>
      </c>
      <c r="F123" s="160"/>
      <c r="G123" s="160"/>
      <c r="H123" s="160"/>
      <c r="I123" s="160"/>
      <c r="J123" s="160"/>
      <c r="K123" s="160"/>
      <c r="L123" s="161"/>
      <c r="M123" s="147" t="s">
        <v>120</v>
      </c>
      <c r="N123" s="168" t="s">
        <v>137</v>
      </c>
    </row>
    <row r="124" spans="1:14" ht="30">
      <c r="A124" s="146"/>
      <c r="B124" s="144"/>
      <c r="C124" s="144"/>
      <c r="D124" s="144"/>
      <c r="E124" s="99" t="s">
        <v>138</v>
      </c>
      <c r="F124" s="9" t="s">
        <v>139</v>
      </c>
      <c r="G124" s="9" t="s">
        <v>140</v>
      </c>
      <c r="H124" s="71"/>
      <c r="I124" s="71" t="s">
        <v>125</v>
      </c>
      <c r="J124" s="9" t="s">
        <v>126</v>
      </c>
      <c r="K124" s="9"/>
      <c r="L124" s="9"/>
      <c r="M124" s="147"/>
      <c r="N124" s="169"/>
    </row>
    <row r="125" spans="1:14" ht="15.75">
      <c r="A125" s="4" t="s">
        <v>10</v>
      </c>
      <c r="B125" s="5">
        <f>C125+D125+M125</f>
        <v>54700</v>
      </c>
      <c r="C125" s="5"/>
      <c r="D125" s="5">
        <f>E125+I125+J125</f>
        <v>50000</v>
      </c>
      <c r="E125" s="18">
        <v>31250</v>
      </c>
      <c r="F125" s="6">
        <v>17860</v>
      </c>
      <c r="G125" s="6">
        <f>E125-F125</f>
        <v>13390</v>
      </c>
      <c r="H125" s="18"/>
      <c r="I125" s="72">
        <v>12000</v>
      </c>
      <c r="J125" s="18">
        <v>6750</v>
      </c>
      <c r="K125" s="6"/>
      <c r="L125" s="6"/>
      <c r="M125" s="18">
        <v>4700</v>
      </c>
      <c r="N125" s="6"/>
    </row>
    <row r="126" spans="1:14" ht="15.75">
      <c r="A126" s="4" t="s">
        <v>11</v>
      </c>
      <c r="B126" s="5">
        <f>C126+D126+M126</f>
        <v>54700</v>
      </c>
      <c r="C126" s="5"/>
      <c r="D126" s="5">
        <f>E126+I126+J126</f>
        <v>50000</v>
      </c>
      <c r="E126" s="18">
        <v>31250</v>
      </c>
      <c r="F126" s="6">
        <v>17860</v>
      </c>
      <c r="G126" s="6">
        <f>E126-F126</f>
        <v>13390</v>
      </c>
      <c r="H126" s="18"/>
      <c r="I126" s="72">
        <v>12000</v>
      </c>
      <c r="J126" s="18">
        <v>6750</v>
      </c>
      <c r="K126" s="6"/>
      <c r="L126" s="6"/>
      <c r="M126" s="18">
        <v>4700</v>
      </c>
      <c r="N126" s="6"/>
    </row>
    <row r="127" spans="1:14" ht="15.75">
      <c r="A127" s="4" t="s">
        <v>12</v>
      </c>
      <c r="B127" s="5">
        <f>C127+D127+M127+N127</f>
        <v>54700</v>
      </c>
      <c r="C127" s="5"/>
      <c r="D127" s="5">
        <f>E127+I127+J127</f>
        <v>48500</v>
      </c>
      <c r="E127" s="18">
        <f>31250-1500</f>
        <v>29750</v>
      </c>
      <c r="F127" s="6">
        <v>17860</v>
      </c>
      <c r="G127" s="6">
        <f>E127-F127</f>
        <v>11890</v>
      </c>
      <c r="H127" s="18"/>
      <c r="I127" s="72">
        <v>12000</v>
      </c>
      <c r="J127" s="18">
        <v>6750</v>
      </c>
      <c r="K127" s="6"/>
      <c r="L127" s="6"/>
      <c r="M127" s="18">
        <v>4700</v>
      </c>
      <c r="N127" s="6">
        <v>1500</v>
      </c>
    </row>
    <row r="128" spans="1:14" ht="15.75">
      <c r="A128" s="27" t="s">
        <v>92</v>
      </c>
      <c r="B128" s="28">
        <f aca="true" t="shared" si="24" ref="B128:M128">SUM(B125:B127)</f>
        <v>164100</v>
      </c>
      <c r="C128" s="28">
        <f t="shared" si="24"/>
        <v>0</v>
      </c>
      <c r="D128" s="28">
        <f t="shared" si="24"/>
        <v>148500</v>
      </c>
      <c r="E128" s="29">
        <f t="shared" si="24"/>
        <v>92250</v>
      </c>
      <c r="F128" s="29">
        <f t="shared" si="24"/>
        <v>53580</v>
      </c>
      <c r="G128" s="29">
        <f t="shared" si="24"/>
        <v>38670</v>
      </c>
      <c r="H128" s="29">
        <f t="shared" si="24"/>
        <v>0</v>
      </c>
      <c r="I128" s="28">
        <f t="shared" si="24"/>
        <v>36000</v>
      </c>
      <c r="J128" s="29">
        <f t="shared" si="24"/>
        <v>20250</v>
      </c>
      <c r="K128" s="29">
        <f t="shared" si="24"/>
        <v>0</v>
      </c>
      <c r="L128" s="29">
        <f t="shared" si="24"/>
        <v>0</v>
      </c>
      <c r="M128" s="29">
        <f t="shared" si="24"/>
        <v>14100</v>
      </c>
      <c r="N128" s="29">
        <f>SUM(N127)</f>
        <v>1500</v>
      </c>
    </row>
    <row r="129" spans="1:14" ht="15.75">
      <c r="A129" s="4" t="s">
        <v>14</v>
      </c>
      <c r="B129" s="5">
        <f>C129+D129+M129+N129</f>
        <v>54700</v>
      </c>
      <c r="C129" s="16"/>
      <c r="D129" s="5">
        <f>E129+I129+J129</f>
        <v>49800</v>
      </c>
      <c r="E129" s="18">
        <f>31250-200</f>
        <v>31050</v>
      </c>
      <c r="F129" s="6">
        <v>17860</v>
      </c>
      <c r="G129" s="6">
        <f>E129-F129</f>
        <v>13190</v>
      </c>
      <c r="H129" s="18"/>
      <c r="I129" s="72">
        <v>12000</v>
      </c>
      <c r="J129" s="18">
        <v>6750</v>
      </c>
      <c r="K129" s="6"/>
      <c r="L129" s="6"/>
      <c r="M129" s="18">
        <v>4700</v>
      </c>
      <c r="N129" s="6">
        <v>200</v>
      </c>
    </row>
    <row r="130" spans="1:14" ht="15.75">
      <c r="A130" s="4" t="s">
        <v>15</v>
      </c>
      <c r="B130" s="5">
        <f>C130+D130+M130+N130</f>
        <v>54700</v>
      </c>
      <c r="C130" s="16"/>
      <c r="D130" s="5">
        <f>E130+I130+J130</f>
        <v>49800</v>
      </c>
      <c r="E130" s="18">
        <f>31250-200</f>
        <v>31050</v>
      </c>
      <c r="F130" s="6">
        <v>17860</v>
      </c>
      <c r="G130" s="6">
        <f>E130-F130</f>
        <v>13190</v>
      </c>
      <c r="H130" s="18"/>
      <c r="I130" s="72">
        <v>12000</v>
      </c>
      <c r="J130" s="18">
        <v>6750</v>
      </c>
      <c r="K130" s="6"/>
      <c r="L130" s="6"/>
      <c r="M130" s="18">
        <v>4700</v>
      </c>
      <c r="N130" s="6">
        <v>200</v>
      </c>
    </row>
    <row r="131" spans="1:14" ht="15.75">
      <c r="A131" s="4" t="s">
        <v>16</v>
      </c>
      <c r="B131" s="5">
        <f>C131+D131+M131+N131</f>
        <v>54700</v>
      </c>
      <c r="C131" s="16"/>
      <c r="D131" s="5">
        <f>E131+I131+J131</f>
        <v>49800</v>
      </c>
      <c r="E131" s="18">
        <f>31250-200</f>
        <v>31050</v>
      </c>
      <c r="F131" s="6">
        <v>17860</v>
      </c>
      <c r="G131" s="6">
        <f>E131-F131</f>
        <v>13190</v>
      </c>
      <c r="H131" s="18"/>
      <c r="I131" s="72">
        <v>12000</v>
      </c>
      <c r="J131" s="18">
        <v>6750</v>
      </c>
      <c r="K131" s="6"/>
      <c r="L131" s="6"/>
      <c r="M131" s="18">
        <v>4700</v>
      </c>
      <c r="N131" s="6">
        <v>200</v>
      </c>
    </row>
    <row r="132" spans="1:14" ht="15.75">
      <c r="A132" s="27" t="s">
        <v>93</v>
      </c>
      <c r="B132" s="28">
        <f aca="true" t="shared" si="25" ref="B132:G132">SUM(B129:B131)</f>
        <v>164100</v>
      </c>
      <c r="C132" s="64">
        <f t="shared" si="25"/>
        <v>0</v>
      </c>
      <c r="D132" s="28">
        <f t="shared" si="25"/>
        <v>149400</v>
      </c>
      <c r="E132" s="28">
        <f t="shared" si="25"/>
        <v>93150</v>
      </c>
      <c r="F132" s="29">
        <f t="shared" si="25"/>
        <v>53580</v>
      </c>
      <c r="G132" s="29">
        <f t="shared" si="25"/>
        <v>39570</v>
      </c>
      <c r="H132" s="29">
        <f aca="true" t="shared" si="26" ref="H132:N132">SUM(H129:H131)</f>
        <v>0</v>
      </c>
      <c r="I132" s="28">
        <f t="shared" si="26"/>
        <v>36000</v>
      </c>
      <c r="J132" s="29">
        <f t="shared" si="26"/>
        <v>20250</v>
      </c>
      <c r="K132" s="29">
        <f t="shared" si="26"/>
        <v>0</v>
      </c>
      <c r="L132" s="29">
        <f t="shared" si="26"/>
        <v>0</v>
      </c>
      <c r="M132" s="28">
        <f t="shared" si="26"/>
        <v>14100</v>
      </c>
      <c r="N132" s="29">
        <f t="shared" si="26"/>
        <v>600</v>
      </c>
    </row>
    <row r="133" spans="1:14" ht="15.75">
      <c r="A133" s="4" t="s">
        <v>18</v>
      </c>
      <c r="B133" s="5">
        <f>C133+D133+M133+N133</f>
        <v>49700</v>
      </c>
      <c r="C133" s="16"/>
      <c r="D133" s="85">
        <f>E133+I133+J133</f>
        <v>44800</v>
      </c>
      <c r="E133" s="18">
        <f>31250-200</f>
        <v>31050</v>
      </c>
      <c r="F133" s="6">
        <v>17860</v>
      </c>
      <c r="G133" s="6">
        <f>E133-F133</f>
        <v>13190</v>
      </c>
      <c r="H133" s="18"/>
      <c r="I133" s="72">
        <v>12000</v>
      </c>
      <c r="J133" s="18">
        <v>1750</v>
      </c>
      <c r="K133" s="6"/>
      <c r="L133" s="6"/>
      <c r="M133" s="18">
        <v>4700</v>
      </c>
      <c r="N133" s="6">
        <v>200</v>
      </c>
    </row>
    <row r="134" spans="1:14" ht="15.75">
      <c r="A134" s="4" t="s">
        <v>19</v>
      </c>
      <c r="B134" s="5">
        <f>C134+D134+M134+N134</f>
        <v>49700</v>
      </c>
      <c r="C134" s="16"/>
      <c r="D134" s="85">
        <f>E134+I134+J134</f>
        <v>44800</v>
      </c>
      <c r="E134" s="18">
        <f>31250-200</f>
        <v>31050</v>
      </c>
      <c r="F134" s="6">
        <v>17860</v>
      </c>
      <c r="G134" s="6">
        <f>E134-F134</f>
        <v>13190</v>
      </c>
      <c r="H134" s="18"/>
      <c r="I134" s="72">
        <v>12000</v>
      </c>
      <c r="J134" s="18">
        <v>1750</v>
      </c>
      <c r="K134" s="6"/>
      <c r="L134" s="6"/>
      <c r="M134" s="18">
        <v>4700</v>
      </c>
      <c r="N134" s="6">
        <v>200</v>
      </c>
    </row>
    <row r="135" spans="1:14" ht="15.75">
      <c r="A135" s="4" t="s">
        <v>20</v>
      </c>
      <c r="B135" s="5">
        <f>C135+D135+M135</f>
        <v>47400</v>
      </c>
      <c r="C135" s="16"/>
      <c r="D135" s="85">
        <f>E135+I135+J135</f>
        <v>45000</v>
      </c>
      <c r="E135" s="18">
        <v>31250</v>
      </c>
      <c r="F135" s="6">
        <v>17860</v>
      </c>
      <c r="G135" s="6">
        <f>E135-F135</f>
        <v>13390</v>
      </c>
      <c r="H135" s="18"/>
      <c r="I135" s="72">
        <v>12000</v>
      </c>
      <c r="J135" s="18">
        <v>1750</v>
      </c>
      <c r="K135" s="6"/>
      <c r="L135" s="6"/>
      <c r="M135" s="18">
        <v>2400</v>
      </c>
      <c r="N135" s="6"/>
    </row>
    <row r="136" spans="1:14" ht="15.75">
      <c r="A136" s="27" t="s">
        <v>94</v>
      </c>
      <c r="B136" s="28">
        <f aca="true" t="shared" si="27" ref="B136:G136">SUM(B133:B135)</f>
        <v>146800</v>
      </c>
      <c r="C136" s="16">
        <f t="shared" si="27"/>
        <v>0</v>
      </c>
      <c r="D136" s="28">
        <f t="shared" si="27"/>
        <v>134600</v>
      </c>
      <c r="E136" s="29">
        <f t="shared" si="27"/>
        <v>93350</v>
      </c>
      <c r="F136" s="29">
        <f t="shared" si="27"/>
        <v>53580</v>
      </c>
      <c r="G136" s="29">
        <f t="shared" si="27"/>
        <v>39770</v>
      </c>
      <c r="H136" s="29">
        <f aca="true" t="shared" si="28" ref="H136:N136">SUM(H133:H135)</f>
        <v>0</v>
      </c>
      <c r="I136" s="28">
        <f t="shared" si="28"/>
        <v>36000</v>
      </c>
      <c r="J136" s="29">
        <f t="shared" si="28"/>
        <v>5250</v>
      </c>
      <c r="K136" s="29">
        <f t="shared" si="28"/>
        <v>0</v>
      </c>
      <c r="L136" s="29">
        <f t="shared" si="28"/>
        <v>0</v>
      </c>
      <c r="M136" s="29">
        <f t="shared" si="28"/>
        <v>11800</v>
      </c>
      <c r="N136" s="29">
        <f t="shared" si="28"/>
        <v>400</v>
      </c>
    </row>
    <row r="137" spans="1:14" ht="15.75">
      <c r="A137" s="4" t="s">
        <v>22</v>
      </c>
      <c r="B137" s="5">
        <f>C137+D137+M137</f>
        <v>45000</v>
      </c>
      <c r="C137" s="16"/>
      <c r="D137" s="85">
        <f>E137+I137+J137</f>
        <v>45000</v>
      </c>
      <c r="E137" s="18">
        <v>31250</v>
      </c>
      <c r="F137" s="6">
        <v>17860</v>
      </c>
      <c r="G137" s="6">
        <f>E137-F137</f>
        <v>13390</v>
      </c>
      <c r="H137" s="18"/>
      <c r="I137" s="72">
        <v>12000</v>
      </c>
      <c r="J137" s="18">
        <v>1750</v>
      </c>
      <c r="K137" s="6"/>
      <c r="L137" s="6"/>
      <c r="M137" s="18"/>
      <c r="N137" s="6"/>
    </row>
    <row r="138" spans="1:14" ht="15.75">
      <c r="A138" s="4" t="s">
        <v>23</v>
      </c>
      <c r="B138" s="5">
        <f>C138+D138+M138</f>
        <v>45000</v>
      </c>
      <c r="C138" s="16"/>
      <c r="D138" s="85">
        <f>E138+I138+J138</f>
        <v>45000</v>
      </c>
      <c r="E138" s="18">
        <v>31250</v>
      </c>
      <c r="F138" s="6">
        <v>17860</v>
      </c>
      <c r="G138" s="6">
        <f>E138-F138</f>
        <v>13390</v>
      </c>
      <c r="H138" s="18"/>
      <c r="I138" s="72">
        <v>12000</v>
      </c>
      <c r="J138" s="18">
        <v>1750</v>
      </c>
      <c r="K138" s="6"/>
      <c r="L138" s="6"/>
      <c r="M138" s="18"/>
      <c r="N138" s="6"/>
    </row>
    <row r="139" spans="1:14" ht="15.75">
      <c r="A139" s="4" t="s">
        <v>24</v>
      </c>
      <c r="B139" s="5">
        <f>C139+D139+M139</f>
        <v>45000</v>
      </c>
      <c r="C139" s="16"/>
      <c r="D139" s="85">
        <f>E139+I139+J139</f>
        <v>45000</v>
      </c>
      <c r="E139" s="18">
        <v>31250</v>
      </c>
      <c r="F139" s="6">
        <v>17860</v>
      </c>
      <c r="G139" s="6">
        <f>E139-F139</f>
        <v>13390</v>
      </c>
      <c r="H139" s="73"/>
      <c r="I139" s="72">
        <v>12000</v>
      </c>
      <c r="J139" s="18">
        <v>1750</v>
      </c>
      <c r="K139" s="6"/>
      <c r="L139" s="6"/>
      <c r="M139" s="6"/>
      <c r="N139" s="6"/>
    </row>
    <row r="140" spans="1:14" ht="15.75">
      <c r="A140" s="89" t="s">
        <v>95</v>
      </c>
      <c r="B140" s="28">
        <f>SUM(B137:B139)</f>
        <v>135000</v>
      </c>
      <c r="C140" s="28">
        <f>SUM(C137:C139)</f>
        <v>0</v>
      </c>
      <c r="D140" s="28">
        <f>SUM(D137:D139)</f>
        <v>135000</v>
      </c>
      <c r="E140" s="29">
        <f>SUM(E137:E139)</f>
        <v>93750</v>
      </c>
      <c r="F140" s="29">
        <f aca="true" t="shared" si="29" ref="F140:M140">SUM(F137:F139)</f>
        <v>53580</v>
      </c>
      <c r="G140" s="29">
        <f t="shared" si="29"/>
        <v>40170</v>
      </c>
      <c r="H140" s="29">
        <f t="shared" si="29"/>
        <v>0</v>
      </c>
      <c r="I140" s="28">
        <f t="shared" si="29"/>
        <v>36000</v>
      </c>
      <c r="J140" s="29">
        <f t="shared" si="29"/>
        <v>5250</v>
      </c>
      <c r="K140" s="29">
        <f t="shared" si="29"/>
        <v>0</v>
      </c>
      <c r="L140" s="29">
        <f t="shared" si="29"/>
        <v>0</v>
      </c>
      <c r="M140" s="29">
        <f t="shared" si="29"/>
        <v>0</v>
      </c>
      <c r="N140" s="29"/>
    </row>
    <row r="141" spans="1:14" ht="15.75">
      <c r="A141" s="77" t="s">
        <v>153</v>
      </c>
      <c r="B141" s="78">
        <f>SUM(B140,B136,B132,B128)</f>
        <v>610000</v>
      </c>
      <c r="C141" s="78">
        <f>SUM(C140,C136,C132,C128)</f>
        <v>0</v>
      </c>
      <c r="D141" s="78">
        <f>SUM(D140,D136,D132,D128)</f>
        <v>567500</v>
      </c>
      <c r="E141" s="79">
        <f aca="true" t="shared" si="30" ref="E141:L141">SUM(E140,E136,E132,E128)</f>
        <v>372500</v>
      </c>
      <c r="F141" s="79">
        <f>SUM(F140,F136,F132,F128)</f>
        <v>214320</v>
      </c>
      <c r="G141" s="79">
        <f>SUM(G140,G136,G132,G128)</f>
        <v>158180</v>
      </c>
      <c r="H141" s="79">
        <f t="shared" si="30"/>
        <v>0</v>
      </c>
      <c r="I141" s="79">
        <f>SUM(I140,I136,I132,I128)</f>
        <v>144000</v>
      </c>
      <c r="J141" s="79">
        <f>SUM(J140,J136,J132,J128)</f>
        <v>51000</v>
      </c>
      <c r="K141" s="79">
        <f t="shared" si="30"/>
        <v>0</v>
      </c>
      <c r="L141" s="79">
        <f t="shared" si="30"/>
        <v>0</v>
      </c>
      <c r="M141" s="79">
        <f>SUM(M140,M136,M132,M128)</f>
        <v>40000</v>
      </c>
      <c r="N141" s="79">
        <f>SUM(N140,N136,N132,N128)</f>
        <v>2500</v>
      </c>
    </row>
    <row r="142" spans="2:10" ht="12.75">
      <c r="B142" t="s">
        <v>143</v>
      </c>
      <c r="J142" t="s">
        <v>143</v>
      </c>
    </row>
    <row r="144" spans="10:13" ht="12.75">
      <c r="J144" s="75">
        <f>J141-26200</f>
        <v>24800</v>
      </c>
      <c r="M144" s="75">
        <f>M141+17200</f>
        <v>57200</v>
      </c>
    </row>
    <row r="145" spans="10:15" ht="12.75">
      <c r="J145" s="109" t="s">
        <v>147</v>
      </c>
      <c r="M145" s="109" t="s">
        <v>148</v>
      </c>
      <c r="O145" s="109" t="s">
        <v>149</v>
      </c>
    </row>
    <row r="151" spans="1:14" ht="14.25">
      <c r="A151" s="159" t="s">
        <v>97</v>
      </c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81"/>
      <c r="N151" s="2"/>
    </row>
    <row r="152" spans="1:14" ht="16.5">
      <c r="A152" s="149" t="s">
        <v>118</v>
      </c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52"/>
      <c r="N152" s="2"/>
    </row>
    <row r="153" spans="1:14" ht="14.25">
      <c r="A153" s="150"/>
      <c r="B153" s="150"/>
      <c r="C153" s="2"/>
      <c r="D153" s="166" t="s">
        <v>127</v>
      </c>
      <c r="E153" s="166"/>
      <c r="F153" s="166"/>
      <c r="G153" s="166"/>
      <c r="H153" s="166"/>
      <c r="I153" s="82"/>
      <c r="J153" s="2"/>
      <c r="K153" s="167" t="s">
        <v>150</v>
      </c>
      <c r="L153" s="167"/>
      <c r="M153" s="167"/>
      <c r="N153" s="167"/>
    </row>
    <row r="154" spans="1:14" ht="14.25">
      <c r="A154" s="146" t="s">
        <v>0</v>
      </c>
      <c r="B154" s="144" t="s">
        <v>121</v>
      </c>
      <c r="C154" s="144"/>
      <c r="D154" s="144" t="s">
        <v>1</v>
      </c>
      <c r="E154" s="154" t="s">
        <v>2</v>
      </c>
      <c r="F154" s="160"/>
      <c r="G154" s="160"/>
      <c r="H154" s="160"/>
      <c r="I154" s="160"/>
      <c r="J154" s="160"/>
      <c r="K154" s="160"/>
      <c r="L154" s="161"/>
      <c r="M154" s="147" t="s">
        <v>120</v>
      </c>
      <c r="N154" s="168" t="s">
        <v>137</v>
      </c>
    </row>
    <row r="155" spans="1:14" ht="30">
      <c r="A155" s="146"/>
      <c r="B155" s="144"/>
      <c r="C155" s="144"/>
      <c r="D155" s="144"/>
      <c r="E155" s="99" t="s">
        <v>138</v>
      </c>
      <c r="F155" s="9" t="s">
        <v>139</v>
      </c>
      <c r="G155" s="9" t="s">
        <v>140</v>
      </c>
      <c r="H155" s="71"/>
      <c r="I155" s="71" t="s">
        <v>125</v>
      </c>
      <c r="J155" s="9" t="s">
        <v>126</v>
      </c>
      <c r="K155" s="9"/>
      <c r="L155" s="9"/>
      <c r="M155" s="147"/>
      <c r="N155" s="169"/>
    </row>
    <row r="156" spans="1:14" ht="15.75">
      <c r="A156" s="4" t="s">
        <v>10</v>
      </c>
      <c r="B156" s="5">
        <f>C156+D156+M156</f>
        <v>54700</v>
      </c>
      <c r="C156" s="5"/>
      <c r="D156" s="5">
        <f>E156+I156+J156</f>
        <v>50000</v>
      </c>
      <c r="E156" s="18">
        <v>31250</v>
      </c>
      <c r="F156" s="6">
        <v>17860</v>
      </c>
      <c r="G156" s="6">
        <f>E156-F156</f>
        <v>13390</v>
      </c>
      <c r="H156" s="18"/>
      <c r="I156" s="72">
        <v>12000</v>
      </c>
      <c r="J156" s="18">
        <v>6750</v>
      </c>
      <c r="K156" s="6"/>
      <c r="L156" s="6"/>
      <c r="M156" s="18">
        <v>4700</v>
      </c>
      <c r="N156" s="6"/>
    </row>
    <row r="157" spans="1:14" ht="15.75">
      <c r="A157" s="4" t="s">
        <v>11</v>
      </c>
      <c r="B157" s="5">
        <f>C157+D157+M157</f>
        <v>54700</v>
      </c>
      <c r="C157" s="5"/>
      <c r="D157" s="5">
        <f>E157+I157+J157</f>
        <v>50000</v>
      </c>
      <c r="E157" s="18">
        <v>31250</v>
      </c>
      <c r="F157" s="6">
        <v>17860</v>
      </c>
      <c r="G157" s="6">
        <f>E157-F157</f>
        <v>13390</v>
      </c>
      <c r="H157" s="18"/>
      <c r="I157" s="72">
        <v>12000</v>
      </c>
      <c r="J157" s="18">
        <v>6750</v>
      </c>
      <c r="K157" s="6"/>
      <c r="L157" s="6"/>
      <c r="M157" s="18">
        <v>4700</v>
      </c>
      <c r="N157" s="6"/>
    </row>
    <row r="158" spans="1:14" ht="15.75">
      <c r="A158" s="4" t="s">
        <v>12</v>
      </c>
      <c r="B158" s="5">
        <f>C158+D158+M158+N158</f>
        <v>54700</v>
      </c>
      <c r="C158" s="5"/>
      <c r="D158" s="5">
        <f>E158+I158+J158</f>
        <v>48500</v>
      </c>
      <c r="E158" s="18">
        <f>31250-1500</f>
        <v>29750</v>
      </c>
      <c r="F158" s="6">
        <v>17860</v>
      </c>
      <c r="G158" s="6">
        <f>E158-F158</f>
        <v>11890</v>
      </c>
      <c r="H158" s="18"/>
      <c r="I158" s="72">
        <v>12000</v>
      </c>
      <c r="J158" s="18">
        <v>6750</v>
      </c>
      <c r="K158" s="6"/>
      <c r="L158" s="6"/>
      <c r="M158" s="18">
        <v>4700</v>
      </c>
      <c r="N158" s="6">
        <v>1500</v>
      </c>
    </row>
    <row r="159" spans="1:14" ht="15.75">
      <c r="A159" s="27" t="s">
        <v>92</v>
      </c>
      <c r="B159" s="28">
        <f aca="true" t="shared" si="31" ref="B159:M159">SUM(B156:B158)</f>
        <v>164100</v>
      </c>
      <c r="C159" s="28">
        <f t="shared" si="31"/>
        <v>0</v>
      </c>
      <c r="D159" s="28">
        <f t="shared" si="31"/>
        <v>148500</v>
      </c>
      <c r="E159" s="29">
        <f t="shared" si="31"/>
        <v>92250</v>
      </c>
      <c r="F159" s="29">
        <f t="shared" si="31"/>
        <v>53580</v>
      </c>
      <c r="G159" s="29">
        <f t="shared" si="31"/>
        <v>38670</v>
      </c>
      <c r="H159" s="29">
        <f t="shared" si="31"/>
        <v>0</v>
      </c>
      <c r="I159" s="28">
        <f t="shared" si="31"/>
        <v>36000</v>
      </c>
      <c r="J159" s="29">
        <f t="shared" si="31"/>
        <v>20250</v>
      </c>
      <c r="K159" s="29">
        <f t="shared" si="31"/>
        <v>0</v>
      </c>
      <c r="L159" s="29">
        <f t="shared" si="31"/>
        <v>0</v>
      </c>
      <c r="M159" s="29">
        <f t="shared" si="31"/>
        <v>14100</v>
      </c>
      <c r="N159" s="29">
        <f>SUM(N158)</f>
        <v>1500</v>
      </c>
    </row>
    <row r="160" spans="1:14" ht="15.75">
      <c r="A160" s="4" t="s">
        <v>14</v>
      </c>
      <c r="B160" s="5">
        <f>C160+D160+M160+N160</f>
        <v>52500</v>
      </c>
      <c r="C160" s="16"/>
      <c r="D160" s="5">
        <f>E160+I160+J160</f>
        <v>47600</v>
      </c>
      <c r="E160" s="18">
        <f>31250-200</f>
        <v>31050</v>
      </c>
      <c r="F160" s="6">
        <v>17860</v>
      </c>
      <c r="G160" s="6">
        <f>E160-F160</f>
        <v>13190</v>
      </c>
      <c r="H160" s="18"/>
      <c r="I160" s="72">
        <v>12000</v>
      </c>
      <c r="J160" s="83">
        <v>4550</v>
      </c>
      <c r="K160" s="6"/>
      <c r="L160" s="6"/>
      <c r="M160" s="18">
        <v>4700</v>
      </c>
      <c r="N160" s="6">
        <v>200</v>
      </c>
    </row>
    <row r="161" spans="1:14" ht="15.75">
      <c r="A161" s="4" t="s">
        <v>15</v>
      </c>
      <c r="B161" s="5">
        <f>C161+D161+M161+N161</f>
        <v>47950</v>
      </c>
      <c r="C161" s="16"/>
      <c r="D161" s="5">
        <f>E161+I161+J161</f>
        <v>43050</v>
      </c>
      <c r="E161" s="18">
        <f>31250-200</f>
        <v>31050</v>
      </c>
      <c r="F161" s="6">
        <v>17860</v>
      </c>
      <c r="G161" s="6">
        <f>E161-F161</f>
        <v>13190</v>
      </c>
      <c r="H161" s="18"/>
      <c r="I161" s="72">
        <v>12000</v>
      </c>
      <c r="J161" s="83"/>
      <c r="K161" s="6"/>
      <c r="L161" s="6"/>
      <c r="M161" s="18">
        <v>4700</v>
      </c>
      <c r="N161" s="6">
        <v>200</v>
      </c>
    </row>
    <row r="162" spans="1:14" ht="15.75">
      <c r="A162" s="4" t="s">
        <v>16</v>
      </c>
      <c r="B162" s="5">
        <f>C162+D162+M162+N162</f>
        <v>47950</v>
      </c>
      <c r="C162" s="16"/>
      <c r="D162" s="5">
        <f>E162+I162+J162</f>
        <v>43050</v>
      </c>
      <c r="E162" s="18">
        <f>31250-200</f>
        <v>31050</v>
      </c>
      <c r="F162" s="6">
        <v>17860</v>
      </c>
      <c r="G162" s="6">
        <f>E162-F162</f>
        <v>13190</v>
      </c>
      <c r="H162" s="18"/>
      <c r="I162" s="72">
        <v>12000</v>
      </c>
      <c r="J162" s="18"/>
      <c r="K162" s="6"/>
      <c r="L162" s="6"/>
      <c r="M162" s="18">
        <v>4700</v>
      </c>
      <c r="N162" s="6">
        <v>200</v>
      </c>
    </row>
    <row r="163" spans="1:14" ht="15.75">
      <c r="A163" s="27" t="s">
        <v>93</v>
      </c>
      <c r="B163" s="28">
        <f aca="true" t="shared" si="32" ref="B163:N163">SUM(B160:B162)</f>
        <v>148400</v>
      </c>
      <c r="C163" s="64">
        <f t="shared" si="32"/>
        <v>0</v>
      </c>
      <c r="D163" s="28">
        <f t="shared" si="32"/>
        <v>133700</v>
      </c>
      <c r="E163" s="28">
        <f t="shared" si="32"/>
        <v>93150</v>
      </c>
      <c r="F163" s="29">
        <f t="shared" si="32"/>
        <v>53580</v>
      </c>
      <c r="G163" s="29">
        <f t="shared" si="32"/>
        <v>39570</v>
      </c>
      <c r="H163" s="29">
        <f t="shared" si="32"/>
        <v>0</v>
      </c>
      <c r="I163" s="28">
        <f t="shared" si="32"/>
        <v>36000</v>
      </c>
      <c r="J163" s="29">
        <f t="shared" si="32"/>
        <v>4550</v>
      </c>
      <c r="K163" s="29">
        <f t="shared" si="32"/>
        <v>0</v>
      </c>
      <c r="L163" s="29">
        <f t="shared" si="32"/>
        <v>0</v>
      </c>
      <c r="M163" s="28">
        <f t="shared" si="32"/>
        <v>14100</v>
      </c>
      <c r="N163" s="29">
        <f t="shared" si="32"/>
        <v>600</v>
      </c>
    </row>
    <row r="164" spans="1:14" ht="15.75">
      <c r="A164" s="4" t="s">
        <v>18</v>
      </c>
      <c r="B164" s="5">
        <f>C164+D164+M164+N164</f>
        <v>47950</v>
      </c>
      <c r="C164" s="16"/>
      <c r="D164" s="85">
        <f>E164+I164+J164</f>
        <v>43050</v>
      </c>
      <c r="E164" s="18">
        <f>31250-200</f>
        <v>31050</v>
      </c>
      <c r="F164" s="6">
        <v>17860</v>
      </c>
      <c r="G164" s="6">
        <f>E164-F164</f>
        <v>13190</v>
      </c>
      <c r="H164" s="18"/>
      <c r="I164" s="72">
        <v>12000</v>
      </c>
      <c r="J164" s="18"/>
      <c r="K164" s="6"/>
      <c r="L164" s="6"/>
      <c r="M164" s="18">
        <v>4700</v>
      </c>
      <c r="N164" s="6">
        <v>200</v>
      </c>
    </row>
    <row r="165" spans="1:14" ht="15.75">
      <c r="A165" s="4" t="s">
        <v>19</v>
      </c>
      <c r="B165" s="5">
        <f>C165+D165+M165+N165</f>
        <v>47950</v>
      </c>
      <c r="C165" s="16"/>
      <c r="D165" s="85">
        <f>E165+I165+J165</f>
        <v>43050</v>
      </c>
      <c r="E165" s="18">
        <f>31250-200</f>
        <v>31050</v>
      </c>
      <c r="F165" s="6">
        <v>17860</v>
      </c>
      <c r="G165" s="6">
        <f>E165-F165</f>
        <v>13190</v>
      </c>
      <c r="H165" s="18"/>
      <c r="I165" s="72">
        <v>12000</v>
      </c>
      <c r="J165" s="18"/>
      <c r="K165" s="6"/>
      <c r="L165" s="6"/>
      <c r="M165" s="18">
        <v>4700</v>
      </c>
      <c r="N165" s="6">
        <v>200</v>
      </c>
    </row>
    <row r="166" spans="1:14" ht="15.75">
      <c r="A166" s="4" t="s">
        <v>20</v>
      </c>
      <c r="B166" s="5">
        <f>C166+D166+M166</f>
        <v>47950</v>
      </c>
      <c r="C166" s="16"/>
      <c r="D166" s="85">
        <f>E166+I166+J166</f>
        <v>43250</v>
      </c>
      <c r="E166" s="18">
        <v>31250</v>
      </c>
      <c r="F166" s="6">
        <v>17860</v>
      </c>
      <c r="G166" s="6">
        <f>E166-F166</f>
        <v>13390</v>
      </c>
      <c r="H166" s="18"/>
      <c r="I166" s="72">
        <v>12000</v>
      </c>
      <c r="J166" s="18"/>
      <c r="K166" s="6"/>
      <c r="L166" s="6"/>
      <c r="M166" s="18">
        <v>4700</v>
      </c>
      <c r="N166" s="6"/>
    </row>
    <row r="167" spans="1:14" ht="15.75">
      <c r="A167" s="27" t="s">
        <v>94</v>
      </c>
      <c r="B167" s="28">
        <f>SUM(B164:B166)</f>
        <v>143850</v>
      </c>
      <c r="C167" s="16">
        <f>SUM(C164:C166)</f>
        <v>0</v>
      </c>
      <c r="D167" s="28">
        <f>SUM(D164:D166)</f>
        <v>129350</v>
      </c>
      <c r="E167" s="29">
        <f>SUM(E164:E166)</f>
        <v>93350</v>
      </c>
      <c r="F167" s="29">
        <f>SUM(F164:F166)</f>
        <v>53580</v>
      </c>
      <c r="G167" s="29">
        <f aca="true" t="shared" si="33" ref="G167:N167">SUM(G164:G166)</f>
        <v>39770</v>
      </c>
      <c r="H167" s="29">
        <f t="shared" si="33"/>
        <v>0</v>
      </c>
      <c r="I167" s="28">
        <f t="shared" si="33"/>
        <v>36000</v>
      </c>
      <c r="J167" s="29">
        <f t="shared" si="33"/>
        <v>0</v>
      </c>
      <c r="K167" s="29">
        <f t="shared" si="33"/>
        <v>0</v>
      </c>
      <c r="L167" s="29">
        <f t="shared" si="33"/>
        <v>0</v>
      </c>
      <c r="M167" s="29">
        <f t="shared" si="33"/>
        <v>14100</v>
      </c>
      <c r="N167" s="29">
        <f t="shared" si="33"/>
        <v>400</v>
      </c>
    </row>
    <row r="168" spans="1:14" ht="15.75">
      <c r="A168" s="4" t="s">
        <v>22</v>
      </c>
      <c r="B168" s="5">
        <f>C168+D168+M168</f>
        <v>47950</v>
      </c>
      <c r="C168" s="16"/>
      <c r="D168" s="85">
        <f>E168+I168+J168</f>
        <v>43250</v>
      </c>
      <c r="E168" s="18">
        <v>31250</v>
      </c>
      <c r="F168" s="6">
        <v>17860</v>
      </c>
      <c r="G168" s="6">
        <f>E168-F168</f>
        <v>13390</v>
      </c>
      <c r="H168" s="18"/>
      <c r="I168" s="72">
        <v>12000</v>
      </c>
      <c r="J168" s="18"/>
      <c r="K168" s="6"/>
      <c r="L168" s="6"/>
      <c r="M168" s="18">
        <v>4700</v>
      </c>
      <c r="N168" s="6"/>
    </row>
    <row r="169" spans="1:14" ht="15.75">
      <c r="A169" s="4" t="s">
        <v>23</v>
      </c>
      <c r="B169" s="5">
        <f>C169+D169+M169</f>
        <v>48450</v>
      </c>
      <c r="C169" s="16"/>
      <c r="D169" s="85">
        <f>E169+I169+J169</f>
        <v>43250</v>
      </c>
      <c r="E169" s="18">
        <v>31250</v>
      </c>
      <c r="F169" s="6">
        <v>17860</v>
      </c>
      <c r="G169" s="6">
        <f>E169-F169</f>
        <v>13390</v>
      </c>
      <c r="H169" s="18"/>
      <c r="I169" s="72">
        <v>12000</v>
      </c>
      <c r="J169" s="18"/>
      <c r="K169" s="6"/>
      <c r="L169" s="6"/>
      <c r="M169" s="18">
        <v>5200</v>
      </c>
      <c r="N169" s="6"/>
    </row>
    <row r="170" spans="1:14" ht="15.75">
      <c r="A170" s="4" t="s">
        <v>24</v>
      </c>
      <c r="B170" s="5">
        <f>C170+D170+M170</f>
        <v>48250</v>
      </c>
      <c r="C170" s="16"/>
      <c r="D170" s="85">
        <f>E170+I170+J170</f>
        <v>43250</v>
      </c>
      <c r="E170" s="18">
        <v>31250</v>
      </c>
      <c r="F170" s="6">
        <v>17860</v>
      </c>
      <c r="G170" s="6">
        <f>E170-F170</f>
        <v>13390</v>
      </c>
      <c r="H170" s="73"/>
      <c r="I170" s="72">
        <v>12000</v>
      </c>
      <c r="J170" s="18"/>
      <c r="K170" s="6"/>
      <c r="L170" s="6"/>
      <c r="M170" s="6">
        <v>5000</v>
      </c>
      <c r="N170" s="6"/>
    </row>
    <row r="171" spans="1:14" ht="15.75">
      <c r="A171" s="89" t="s">
        <v>95</v>
      </c>
      <c r="B171" s="28">
        <f>SUM(B168:B170)</f>
        <v>144650</v>
      </c>
      <c r="C171" s="28">
        <f>SUM(C168:C170)</f>
        <v>0</v>
      </c>
      <c r="D171" s="28">
        <f>SUM(D168:D170)</f>
        <v>129750</v>
      </c>
      <c r="E171" s="29">
        <f>SUM(E168:E170)</f>
        <v>93750</v>
      </c>
      <c r="F171" s="29">
        <f aca="true" t="shared" si="34" ref="F171:M171">SUM(F168:F170)</f>
        <v>53580</v>
      </c>
      <c r="G171" s="29">
        <f t="shared" si="34"/>
        <v>40170</v>
      </c>
      <c r="H171" s="29">
        <f t="shared" si="34"/>
        <v>0</v>
      </c>
      <c r="I171" s="28">
        <f t="shared" si="34"/>
        <v>36000</v>
      </c>
      <c r="J171" s="29">
        <f t="shared" si="34"/>
        <v>0</v>
      </c>
      <c r="K171" s="29">
        <f t="shared" si="34"/>
        <v>0</v>
      </c>
      <c r="L171" s="29">
        <f t="shared" si="34"/>
        <v>0</v>
      </c>
      <c r="M171" s="29">
        <f t="shared" si="34"/>
        <v>14900</v>
      </c>
      <c r="N171" s="29"/>
    </row>
    <row r="172" spans="1:17" ht="15.75">
      <c r="A172" s="77" t="s">
        <v>153</v>
      </c>
      <c r="B172" s="78">
        <f aca="true" t="shared" si="35" ref="B172:N172">SUM(B171,B167,B163,B159)</f>
        <v>601000</v>
      </c>
      <c r="C172" s="78">
        <f t="shared" si="35"/>
        <v>0</v>
      </c>
      <c r="D172" s="78">
        <f t="shared" si="35"/>
        <v>541300</v>
      </c>
      <c r="E172" s="79">
        <f t="shared" si="35"/>
        <v>372500</v>
      </c>
      <c r="F172" s="79">
        <f t="shared" si="35"/>
        <v>214320</v>
      </c>
      <c r="G172" s="79">
        <f t="shared" si="35"/>
        <v>158180</v>
      </c>
      <c r="H172" s="79">
        <f t="shared" si="35"/>
        <v>0</v>
      </c>
      <c r="I172" s="79">
        <f t="shared" si="35"/>
        <v>144000</v>
      </c>
      <c r="J172" s="79">
        <f t="shared" si="35"/>
        <v>24800</v>
      </c>
      <c r="K172" s="79">
        <f t="shared" si="35"/>
        <v>0</v>
      </c>
      <c r="L172" s="79">
        <f t="shared" si="35"/>
        <v>0</v>
      </c>
      <c r="M172" s="79">
        <f t="shared" si="35"/>
        <v>57200</v>
      </c>
      <c r="N172" s="79">
        <f t="shared" si="35"/>
        <v>2500</v>
      </c>
      <c r="Q172">
        <v>57200</v>
      </c>
    </row>
    <row r="174" spans="10:13" ht="12.75">
      <c r="J174" t="s">
        <v>147</v>
      </c>
      <c r="M174" t="s">
        <v>148</v>
      </c>
    </row>
    <row r="188" spans="1:14" ht="12.75">
      <c r="A188" s="148" t="s">
        <v>40</v>
      </c>
      <c r="B188" s="148"/>
      <c r="C188" s="148"/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8"/>
    </row>
    <row r="189" spans="1:14" ht="14.25">
      <c r="A189" s="159" t="s">
        <v>97</v>
      </c>
      <c r="B189" s="159"/>
      <c r="C189" s="159"/>
      <c r="D189" s="159"/>
      <c r="E189" s="159"/>
      <c r="F189" s="159"/>
      <c r="G189" s="159"/>
      <c r="H189" s="159"/>
      <c r="I189" s="159"/>
      <c r="J189" s="159"/>
      <c r="K189" s="159"/>
      <c r="L189" s="159"/>
      <c r="M189" s="81"/>
      <c r="N189" s="2"/>
    </row>
    <row r="190" spans="1:14" ht="16.5">
      <c r="A190" s="149" t="s">
        <v>118</v>
      </c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52"/>
      <c r="N190" s="2"/>
    </row>
    <row r="191" spans="1:15" ht="12.75">
      <c r="A191" s="150"/>
      <c r="B191" s="150"/>
      <c r="C191" s="150"/>
      <c r="D191" s="2"/>
      <c r="E191" s="2"/>
      <c r="F191" s="2"/>
      <c r="G191" s="2"/>
      <c r="H191" s="2"/>
      <c r="I191" s="2"/>
      <c r="J191" s="2"/>
      <c r="L191" s="163" t="s">
        <v>151</v>
      </c>
      <c r="M191" s="163"/>
      <c r="N191" s="163"/>
      <c r="O191" s="88" t="s">
        <v>152</v>
      </c>
    </row>
    <row r="192" spans="1:14" ht="14.25">
      <c r="A192" s="146" t="s">
        <v>0</v>
      </c>
      <c r="B192" s="144" t="s">
        <v>121</v>
      </c>
      <c r="C192" s="144" t="s">
        <v>1</v>
      </c>
      <c r="D192" s="144" t="s">
        <v>119</v>
      </c>
      <c r="E192" s="154" t="s">
        <v>2</v>
      </c>
      <c r="F192" s="160"/>
      <c r="G192" s="160"/>
      <c r="H192" s="160"/>
      <c r="I192" s="160"/>
      <c r="J192" s="160"/>
      <c r="K192" s="160"/>
      <c r="L192" s="161"/>
      <c r="M192" s="164" t="s">
        <v>129</v>
      </c>
      <c r="N192" s="147" t="s">
        <v>123</v>
      </c>
    </row>
    <row r="193" spans="1:14" ht="108">
      <c r="A193" s="146"/>
      <c r="B193" s="144"/>
      <c r="C193" s="144"/>
      <c r="D193" s="144"/>
      <c r="E193" s="71" t="s">
        <v>120</v>
      </c>
      <c r="F193" s="71" t="s">
        <v>4</v>
      </c>
      <c r="G193" s="9" t="s">
        <v>6</v>
      </c>
      <c r="H193" s="9" t="s">
        <v>122</v>
      </c>
      <c r="I193" s="87" t="s">
        <v>46</v>
      </c>
      <c r="J193" s="9" t="s">
        <v>37</v>
      </c>
      <c r="K193" s="9" t="s">
        <v>8</v>
      </c>
      <c r="L193" s="9" t="s">
        <v>128</v>
      </c>
      <c r="M193" s="165"/>
      <c r="N193" s="147"/>
    </row>
    <row r="194" spans="1:14" ht="15.75">
      <c r="A194" s="4" t="s">
        <v>10</v>
      </c>
      <c r="B194" s="5">
        <f>C194+D194+N194+M194</f>
        <v>66800</v>
      </c>
      <c r="C194" s="5">
        <v>50000</v>
      </c>
      <c r="D194" s="5">
        <f>E194+F194+G194+H194+J194+K194+L194</f>
        <v>16800</v>
      </c>
      <c r="E194" s="18">
        <v>4700</v>
      </c>
      <c r="F194" s="72">
        <v>100</v>
      </c>
      <c r="G194" s="18">
        <v>5000</v>
      </c>
      <c r="H194" s="18">
        <v>2000</v>
      </c>
      <c r="I194" s="18"/>
      <c r="J194" s="18"/>
      <c r="K194" s="6">
        <v>4800</v>
      </c>
      <c r="L194" s="6">
        <v>200</v>
      </c>
      <c r="M194" s="6"/>
      <c r="N194" s="5"/>
    </row>
    <row r="195" spans="1:14" ht="15.75">
      <c r="A195" s="4" t="s">
        <v>11</v>
      </c>
      <c r="B195" s="5">
        <f>C195+D195+N195+M195</f>
        <v>73500</v>
      </c>
      <c r="C195" s="5">
        <v>50000</v>
      </c>
      <c r="D195" s="5">
        <f>E195+F195+G195+H195+J195+K195+L195+I195</f>
        <v>23500</v>
      </c>
      <c r="E195" s="18">
        <v>4700</v>
      </c>
      <c r="F195" s="72">
        <v>2400</v>
      </c>
      <c r="G195" s="18">
        <v>4500</v>
      </c>
      <c r="H195" s="18"/>
      <c r="I195" s="18">
        <v>800</v>
      </c>
      <c r="J195" s="18"/>
      <c r="K195" s="6">
        <v>4700</v>
      </c>
      <c r="L195" s="6">
        <f>200+7000-800</f>
        <v>6400</v>
      </c>
      <c r="M195" s="6"/>
      <c r="N195" s="5"/>
    </row>
    <row r="196" spans="1:14" ht="15.75">
      <c r="A196" s="4" t="s">
        <v>12</v>
      </c>
      <c r="B196" s="5">
        <f>C196+D196+N196+M196</f>
        <v>101200</v>
      </c>
      <c r="C196" s="5">
        <f>50000-1500</f>
        <v>48500</v>
      </c>
      <c r="D196" s="5">
        <f>E196+F196+G196+H196+J196+K196+L196</f>
        <v>46200</v>
      </c>
      <c r="E196" s="18">
        <v>4700</v>
      </c>
      <c r="F196" s="72">
        <v>200</v>
      </c>
      <c r="G196" s="18">
        <v>4500</v>
      </c>
      <c r="H196" s="18">
        <v>2000</v>
      </c>
      <c r="I196" s="18"/>
      <c r="J196" s="18"/>
      <c r="K196" s="6">
        <v>4700</v>
      </c>
      <c r="L196" s="6">
        <f>100+30000</f>
        <v>30100</v>
      </c>
      <c r="M196" s="6">
        <v>1500</v>
      </c>
      <c r="N196" s="5">
        <v>5000</v>
      </c>
    </row>
    <row r="197" spans="1:14" ht="15.75">
      <c r="A197" s="103" t="s">
        <v>92</v>
      </c>
      <c r="B197" s="104">
        <f>SUM(B194:B196)</f>
        <v>241500</v>
      </c>
      <c r="C197" s="104">
        <f>SUM(C194:C196)</f>
        <v>148500</v>
      </c>
      <c r="D197" s="104">
        <f>SUM(D194:D196)</f>
        <v>86500</v>
      </c>
      <c r="E197" s="105">
        <f aca="true" t="shared" si="36" ref="E197:N197">SUM(E194:E196)</f>
        <v>14100</v>
      </c>
      <c r="F197" s="104">
        <f t="shared" si="36"/>
        <v>2700</v>
      </c>
      <c r="G197" s="105">
        <f t="shared" si="36"/>
        <v>14000</v>
      </c>
      <c r="H197" s="105">
        <f t="shared" si="36"/>
        <v>4000</v>
      </c>
      <c r="I197" s="105">
        <f t="shared" si="36"/>
        <v>800</v>
      </c>
      <c r="J197" s="105">
        <f t="shared" si="36"/>
        <v>0</v>
      </c>
      <c r="K197" s="105">
        <f t="shared" si="36"/>
        <v>14200</v>
      </c>
      <c r="L197" s="105">
        <f t="shared" si="36"/>
        <v>36700</v>
      </c>
      <c r="M197" s="105">
        <f t="shared" si="36"/>
        <v>1500</v>
      </c>
      <c r="N197" s="104">
        <f t="shared" si="36"/>
        <v>5000</v>
      </c>
    </row>
    <row r="198" spans="1:14" ht="15.75">
      <c r="A198" s="4" t="s">
        <v>14</v>
      </c>
      <c r="B198" s="5">
        <f>C198+D198+N198+M198</f>
        <v>69500</v>
      </c>
      <c r="C198" s="16">
        <v>49800</v>
      </c>
      <c r="D198" s="5">
        <f>E198+F198+G198+H198+J198+K198+L198</f>
        <v>19500</v>
      </c>
      <c r="E198" s="18">
        <v>4700</v>
      </c>
      <c r="F198" s="72">
        <v>200</v>
      </c>
      <c r="G198" s="18">
        <v>4600</v>
      </c>
      <c r="H198" s="18">
        <v>3000</v>
      </c>
      <c r="I198" s="18"/>
      <c r="J198" s="18">
        <v>1000</v>
      </c>
      <c r="K198" s="6">
        <v>4800</v>
      </c>
      <c r="L198" s="6">
        <f>200+1000</f>
        <v>1200</v>
      </c>
      <c r="M198" s="6">
        <v>200</v>
      </c>
      <c r="N198" s="5"/>
    </row>
    <row r="199" spans="1:14" ht="15.75">
      <c r="A199" s="4" t="s">
        <v>15</v>
      </c>
      <c r="B199" s="5">
        <f>C199+D199+N199+M199</f>
        <v>105700</v>
      </c>
      <c r="C199" s="16">
        <v>49800</v>
      </c>
      <c r="D199" s="5">
        <f>E199+F199+G199+H199+J199+K199+L199</f>
        <v>25700</v>
      </c>
      <c r="E199" s="18">
        <v>4700</v>
      </c>
      <c r="F199" s="72">
        <v>12000</v>
      </c>
      <c r="G199" s="18">
        <v>4100</v>
      </c>
      <c r="H199" s="18"/>
      <c r="I199" s="18"/>
      <c r="J199" s="18"/>
      <c r="K199" s="6">
        <v>4700</v>
      </c>
      <c r="L199" s="6">
        <v>200</v>
      </c>
      <c r="M199" s="6">
        <v>200</v>
      </c>
      <c r="N199" s="102">
        <v>30000</v>
      </c>
    </row>
    <row r="200" spans="1:14" ht="15.75">
      <c r="A200" s="4" t="s">
        <v>16</v>
      </c>
      <c r="B200" s="5">
        <f>C200+D200+N200+M200</f>
        <v>71100</v>
      </c>
      <c r="C200" s="16">
        <v>49800</v>
      </c>
      <c r="D200" s="5">
        <f>E200+F200+G200+H200+J200+K200+L200</f>
        <v>21100</v>
      </c>
      <c r="E200" s="18">
        <v>4700</v>
      </c>
      <c r="F200" s="72">
        <v>4000</v>
      </c>
      <c r="G200" s="18">
        <f>4100+1500</f>
        <v>5600</v>
      </c>
      <c r="H200" s="18">
        <v>2000</v>
      </c>
      <c r="I200" s="18"/>
      <c r="J200" s="18"/>
      <c r="K200" s="6">
        <v>4700</v>
      </c>
      <c r="L200" s="6">
        <v>100</v>
      </c>
      <c r="M200" s="6">
        <v>200</v>
      </c>
      <c r="N200" s="8"/>
    </row>
    <row r="201" spans="1:14" ht="15.75">
      <c r="A201" s="103" t="s">
        <v>93</v>
      </c>
      <c r="B201" s="104">
        <f aca="true" t="shared" si="37" ref="B201:H201">SUM(B198:B200)</f>
        <v>246300</v>
      </c>
      <c r="C201" s="104">
        <f t="shared" si="37"/>
        <v>149400</v>
      </c>
      <c r="D201" s="104">
        <f t="shared" si="37"/>
        <v>66300</v>
      </c>
      <c r="E201" s="104">
        <f t="shared" si="37"/>
        <v>14100</v>
      </c>
      <c r="F201" s="104">
        <f t="shared" si="37"/>
        <v>16200</v>
      </c>
      <c r="G201" s="105">
        <f t="shared" si="37"/>
        <v>14300</v>
      </c>
      <c r="H201" s="105">
        <f t="shared" si="37"/>
        <v>5000</v>
      </c>
      <c r="I201" s="105"/>
      <c r="J201" s="105">
        <f>SUM(J198:J200)</f>
        <v>1000</v>
      </c>
      <c r="K201" s="105">
        <f>SUM(K198:K200)</f>
        <v>14200</v>
      </c>
      <c r="L201" s="105">
        <f>SUM(L198:L200)</f>
        <v>1500</v>
      </c>
      <c r="M201" s="105">
        <f>SUM(M198:M200)</f>
        <v>600</v>
      </c>
      <c r="N201" s="104">
        <f>SUM(N198:N200)</f>
        <v>30000</v>
      </c>
    </row>
    <row r="202" spans="1:14" ht="15.75">
      <c r="A202" s="4" t="s">
        <v>18</v>
      </c>
      <c r="B202" s="5">
        <f>C202+D202+N202+M202</f>
        <v>61200</v>
      </c>
      <c r="C202" s="16">
        <v>44800</v>
      </c>
      <c r="D202" s="5">
        <f>E202+F202+G202+H202+J202+K202+L202</f>
        <v>16200</v>
      </c>
      <c r="E202" s="18">
        <v>4700</v>
      </c>
      <c r="F202" s="72">
        <v>200</v>
      </c>
      <c r="G202" s="18">
        <v>4400</v>
      </c>
      <c r="H202" s="18">
        <v>2000</v>
      </c>
      <c r="I202" s="18"/>
      <c r="J202" s="18"/>
      <c r="K202" s="6">
        <v>4700</v>
      </c>
      <c r="L202" s="6">
        <v>200</v>
      </c>
      <c r="M202" s="6">
        <v>200</v>
      </c>
      <c r="N202" s="6"/>
    </row>
    <row r="203" spans="1:14" ht="15.75">
      <c r="A203" s="4" t="s">
        <v>19</v>
      </c>
      <c r="B203" s="5">
        <f>C203+D203+N203+M203</f>
        <v>63100</v>
      </c>
      <c r="C203" s="16">
        <v>44800</v>
      </c>
      <c r="D203" s="5">
        <f>E203+F203+G203+H203+J203+K203+L203</f>
        <v>18100</v>
      </c>
      <c r="E203" s="18">
        <v>4700</v>
      </c>
      <c r="F203" s="72">
        <v>200</v>
      </c>
      <c r="G203" s="18">
        <v>4300</v>
      </c>
      <c r="H203" s="18">
        <v>4000</v>
      </c>
      <c r="I203" s="18"/>
      <c r="J203" s="18"/>
      <c r="K203" s="6">
        <v>4700</v>
      </c>
      <c r="L203" s="6">
        <v>200</v>
      </c>
      <c r="M203" s="6">
        <v>200</v>
      </c>
      <c r="N203" s="10"/>
    </row>
    <row r="204" spans="1:14" ht="15.75">
      <c r="A204" s="4" t="s">
        <v>20</v>
      </c>
      <c r="B204" s="5">
        <f>C204+D204+N204+M204</f>
        <v>55650</v>
      </c>
      <c r="C204" s="16">
        <v>38450</v>
      </c>
      <c r="D204" s="5">
        <f>E204+F204+G204+H204+J204+K204+L204</f>
        <v>17200</v>
      </c>
      <c r="E204" s="83">
        <v>4900</v>
      </c>
      <c r="F204" s="72">
        <v>200</v>
      </c>
      <c r="G204" s="18">
        <v>4300</v>
      </c>
      <c r="H204" s="83">
        <v>3000</v>
      </c>
      <c r="I204" s="18"/>
      <c r="J204" s="18"/>
      <c r="K204" s="6">
        <v>4700</v>
      </c>
      <c r="L204" s="6">
        <v>100</v>
      </c>
      <c r="M204" s="6"/>
      <c r="N204" s="10"/>
    </row>
    <row r="205" spans="1:14" ht="15.75">
      <c r="A205" s="103" t="s">
        <v>94</v>
      </c>
      <c r="B205" s="104">
        <f aca="true" t="shared" si="38" ref="B205:H205">SUM(B202:B204)</f>
        <v>179950</v>
      </c>
      <c r="C205" s="104">
        <f t="shared" si="38"/>
        <v>128050</v>
      </c>
      <c r="D205" s="104">
        <f t="shared" si="38"/>
        <v>51500</v>
      </c>
      <c r="E205" s="105">
        <f t="shared" si="38"/>
        <v>14300</v>
      </c>
      <c r="F205" s="104">
        <f t="shared" si="38"/>
        <v>600</v>
      </c>
      <c r="G205" s="105">
        <f t="shared" si="38"/>
        <v>13000</v>
      </c>
      <c r="H205" s="105">
        <f t="shared" si="38"/>
        <v>9000</v>
      </c>
      <c r="I205" s="105"/>
      <c r="J205" s="105"/>
      <c r="K205" s="105">
        <f>SUM(K202:K204)</f>
        <v>14100</v>
      </c>
      <c r="L205" s="105">
        <f>SUM(L202:L204)</f>
        <v>500</v>
      </c>
      <c r="M205" s="105">
        <f>SUM(M202:M204)</f>
        <v>400</v>
      </c>
      <c r="N205" s="104">
        <f>SUM(N202:N204)</f>
        <v>0</v>
      </c>
    </row>
    <row r="206" spans="1:14" ht="15.75">
      <c r="A206" s="4" t="s">
        <v>22</v>
      </c>
      <c r="B206" s="5">
        <f>C206+D206+N206+M206</f>
        <v>57250</v>
      </c>
      <c r="C206" s="16">
        <v>38450</v>
      </c>
      <c r="D206" s="5">
        <f>E206+F206+G206+H206+J206+K206+L206</f>
        <v>18800</v>
      </c>
      <c r="E206" s="83">
        <v>4900</v>
      </c>
      <c r="F206" s="72">
        <v>200</v>
      </c>
      <c r="G206" s="18">
        <v>4300</v>
      </c>
      <c r="H206" s="83">
        <v>2000</v>
      </c>
      <c r="I206" s="18"/>
      <c r="J206" s="18"/>
      <c r="K206" s="6">
        <v>4700</v>
      </c>
      <c r="L206" s="6">
        <f>200+2500</f>
        <v>2700</v>
      </c>
      <c r="M206" s="6"/>
      <c r="N206" s="21"/>
    </row>
    <row r="207" spans="1:14" ht="15.75">
      <c r="A207" s="4" t="s">
        <v>23</v>
      </c>
      <c r="B207" s="5">
        <f>C207+D207+N207+M207</f>
        <v>54750</v>
      </c>
      <c r="C207" s="16">
        <v>38450</v>
      </c>
      <c r="D207" s="5">
        <f>E207+F207+G207+H207+J207+K207+L207</f>
        <v>16300</v>
      </c>
      <c r="E207" s="83">
        <v>4900</v>
      </c>
      <c r="F207" s="72">
        <v>200</v>
      </c>
      <c r="G207" s="18">
        <v>4300</v>
      </c>
      <c r="H207" s="83">
        <v>2000</v>
      </c>
      <c r="I207" s="18"/>
      <c r="J207" s="18"/>
      <c r="K207" s="6">
        <v>4700</v>
      </c>
      <c r="L207" s="6">
        <v>200</v>
      </c>
      <c r="M207" s="6"/>
      <c r="N207" s="69"/>
    </row>
    <row r="208" spans="1:14" ht="15.75">
      <c r="A208" s="4" t="s">
        <v>24</v>
      </c>
      <c r="B208" s="5">
        <f>C208+D208+N208+M208</f>
        <v>54550</v>
      </c>
      <c r="C208" s="16">
        <v>38450</v>
      </c>
      <c r="D208" s="5">
        <f>E208+F208+G208+H208+J208+K208+L208</f>
        <v>16100</v>
      </c>
      <c r="E208" s="84">
        <v>4900</v>
      </c>
      <c r="F208" s="72">
        <v>100</v>
      </c>
      <c r="G208" s="18">
        <v>4300</v>
      </c>
      <c r="H208" s="83">
        <v>2000</v>
      </c>
      <c r="I208" s="73"/>
      <c r="J208" s="18"/>
      <c r="K208" s="6">
        <v>4700</v>
      </c>
      <c r="L208" s="6">
        <v>100</v>
      </c>
      <c r="M208" s="6"/>
      <c r="N208" s="62"/>
    </row>
    <row r="209" spans="1:14" ht="15.75">
      <c r="A209" s="103" t="s">
        <v>95</v>
      </c>
      <c r="B209" s="104">
        <f aca="true" t="shared" si="39" ref="B209:H209">SUM(B206:B208)</f>
        <v>166550</v>
      </c>
      <c r="C209" s="104">
        <f t="shared" si="39"/>
        <v>115350</v>
      </c>
      <c r="D209" s="104">
        <f t="shared" si="39"/>
        <v>51200</v>
      </c>
      <c r="E209" s="105">
        <f t="shared" si="39"/>
        <v>14700</v>
      </c>
      <c r="F209" s="104">
        <f t="shared" si="39"/>
        <v>500</v>
      </c>
      <c r="G209" s="105">
        <f t="shared" si="39"/>
        <v>12900</v>
      </c>
      <c r="H209" s="105">
        <f t="shared" si="39"/>
        <v>6000</v>
      </c>
      <c r="I209" s="105"/>
      <c r="J209" s="105"/>
      <c r="K209" s="105">
        <f>SUM(K206:K208)</f>
        <v>14100</v>
      </c>
      <c r="L209" s="105">
        <f>SUM(L206:L208)</f>
        <v>3000</v>
      </c>
      <c r="M209" s="105"/>
      <c r="N209" s="90">
        <f>SUM(N206:N208)</f>
        <v>0</v>
      </c>
    </row>
    <row r="210" spans="1:14" ht="25.5">
      <c r="A210" s="106" t="s">
        <v>155</v>
      </c>
      <c r="B210" s="107">
        <f>SUM(B209,B205,B201,B197)</f>
        <v>834300</v>
      </c>
      <c r="C210" s="107">
        <f>SUM(C209,C205,C201,C197)</f>
        <v>541300</v>
      </c>
      <c r="D210" s="107">
        <f>SUM(D209,D205,D201,D197)</f>
        <v>255500</v>
      </c>
      <c r="E210" s="108">
        <f aca="true" t="shared" si="40" ref="E210:N210">SUM(E209,E205,E201,E197)</f>
        <v>57200</v>
      </c>
      <c r="F210" s="108">
        <f t="shared" si="40"/>
        <v>20000</v>
      </c>
      <c r="G210" s="108">
        <f t="shared" si="40"/>
        <v>54200</v>
      </c>
      <c r="H210" s="108">
        <f t="shared" si="40"/>
        <v>24000</v>
      </c>
      <c r="I210" s="108">
        <f t="shared" si="40"/>
        <v>800</v>
      </c>
      <c r="J210" s="108">
        <f t="shared" si="40"/>
        <v>1000</v>
      </c>
      <c r="K210" s="108">
        <f t="shared" si="40"/>
        <v>56600</v>
      </c>
      <c r="L210" s="108">
        <f t="shared" si="40"/>
        <v>41700</v>
      </c>
      <c r="M210" s="108">
        <f t="shared" si="40"/>
        <v>2500</v>
      </c>
      <c r="N210" s="107">
        <f t="shared" si="40"/>
        <v>35000</v>
      </c>
    </row>
    <row r="211" spans="1:14" ht="12.75">
      <c r="A211" s="95"/>
      <c r="B211" s="95"/>
      <c r="C211" s="97" t="s">
        <v>147</v>
      </c>
      <c r="D211" s="95"/>
      <c r="E211" s="97" t="s">
        <v>148</v>
      </c>
      <c r="F211" s="95"/>
      <c r="G211" s="95"/>
      <c r="H211" s="95" t="s">
        <v>154</v>
      </c>
      <c r="I211" s="98"/>
      <c r="J211" s="95"/>
      <c r="K211" s="96"/>
      <c r="L211" s="97"/>
      <c r="M211" s="97"/>
      <c r="N211" s="97"/>
    </row>
    <row r="212" spans="1:14" ht="15">
      <c r="A212" s="143" t="s">
        <v>113</v>
      </c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</row>
    <row r="213" spans="1:14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">
      <c r="A214" s="143" t="s">
        <v>130</v>
      </c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</row>
    <row r="219" spans="1:14" ht="12.75">
      <c r="A219" s="148" t="s">
        <v>40</v>
      </c>
      <c r="B219" s="148"/>
      <c r="C219" s="148"/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8"/>
    </row>
    <row r="220" spans="1:14" ht="14.25">
      <c r="A220" s="159" t="s">
        <v>97</v>
      </c>
      <c r="B220" s="159"/>
      <c r="C220" s="159"/>
      <c r="D220" s="159"/>
      <c r="E220" s="159"/>
      <c r="F220" s="159"/>
      <c r="G220" s="159"/>
      <c r="H220" s="159"/>
      <c r="I220" s="159"/>
      <c r="J220" s="159"/>
      <c r="K220" s="159"/>
      <c r="L220" s="159"/>
      <c r="M220" s="81"/>
      <c r="N220" s="2"/>
    </row>
    <row r="221" spans="1:14" ht="16.5">
      <c r="A221" s="149" t="s">
        <v>118</v>
      </c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52"/>
      <c r="N221" s="2"/>
    </row>
    <row r="222" spans="1:15" ht="12.75">
      <c r="A222" s="150"/>
      <c r="B222" s="150"/>
      <c r="C222" s="150"/>
      <c r="D222" s="2"/>
      <c r="E222" s="2"/>
      <c r="F222" s="2"/>
      <c r="G222" s="2"/>
      <c r="H222" s="2"/>
      <c r="I222" s="2"/>
      <c r="J222" s="2"/>
      <c r="L222" s="163" t="s">
        <v>159</v>
      </c>
      <c r="M222" s="163"/>
      <c r="N222" s="163"/>
      <c r="O222" s="88" t="s">
        <v>132</v>
      </c>
    </row>
    <row r="223" spans="1:14" ht="14.25">
      <c r="A223" s="146" t="s">
        <v>0</v>
      </c>
      <c r="B223" s="144" t="s">
        <v>121</v>
      </c>
      <c r="C223" s="144" t="s">
        <v>1</v>
      </c>
      <c r="D223" s="144" t="s">
        <v>119</v>
      </c>
      <c r="E223" s="154" t="s">
        <v>2</v>
      </c>
      <c r="F223" s="160"/>
      <c r="G223" s="160"/>
      <c r="H223" s="160"/>
      <c r="I223" s="160"/>
      <c r="J223" s="160"/>
      <c r="K223" s="160"/>
      <c r="L223" s="161"/>
      <c r="M223" s="164" t="s">
        <v>129</v>
      </c>
      <c r="N223" s="147" t="s">
        <v>123</v>
      </c>
    </row>
    <row r="224" spans="1:15" ht="108">
      <c r="A224" s="146"/>
      <c r="B224" s="144"/>
      <c r="C224" s="144"/>
      <c r="D224" s="144"/>
      <c r="E224" s="71" t="s">
        <v>120</v>
      </c>
      <c r="F224" s="71" t="s">
        <v>4</v>
      </c>
      <c r="G224" s="9" t="s">
        <v>6</v>
      </c>
      <c r="H224" s="9" t="s">
        <v>122</v>
      </c>
      <c r="I224" s="87" t="s">
        <v>46</v>
      </c>
      <c r="J224" s="9" t="s">
        <v>37</v>
      </c>
      <c r="K224" s="9" t="s">
        <v>8</v>
      </c>
      <c r="L224" s="9" t="s">
        <v>128</v>
      </c>
      <c r="M224" s="165"/>
      <c r="N224" s="147"/>
      <c r="O224" s="110" t="s">
        <v>156</v>
      </c>
    </row>
    <row r="225" spans="1:14" ht="15.75">
      <c r="A225" s="4" t="s">
        <v>10</v>
      </c>
      <c r="B225" s="5">
        <f>C225+D225+N225+M225</f>
        <v>66800</v>
      </c>
      <c r="C225" s="5">
        <v>50000</v>
      </c>
      <c r="D225" s="5">
        <f>E225+F225+G225+H225+J225+K225+L225</f>
        <v>16800</v>
      </c>
      <c r="E225" s="18">
        <v>4700</v>
      </c>
      <c r="F225" s="72">
        <v>100</v>
      </c>
      <c r="G225" s="18">
        <v>5000</v>
      </c>
      <c r="H225" s="18">
        <v>2000</v>
      </c>
      <c r="I225" s="18"/>
      <c r="J225" s="18"/>
      <c r="K225" s="6">
        <v>4800</v>
      </c>
      <c r="L225" s="6">
        <v>200</v>
      </c>
      <c r="M225" s="6"/>
      <c r="N225" s="5"/>
    </row>
    <row r="226" spans="1:14" ht="15.75">
      <c r="A226" s="4" t="s">
        <v>11</v>
      </c>
      <c r="B226" s="5">
        <f>C226+D226+N226+M226</f>
        <v>73500</v>
      </c>
      <c r="C226" s="5">
        <v>50000</v>
      </c>
      <c r="D226" s="5">
        <f>E226+F226+G226+H226+J226+K226+L226+I226</f>
        <v>23500</v>
      </c>
      <c r="E226" s="18">
        <v>4700</v>
      </c>
      <c r="F226" s="72">
        <v>2400</v>
      </c>
      <c r="G226" s="18">
        <v>4500</v>
      </c>
      <c r="H226" s="18"/>
      <c r="I226" s="18">
        <v>800</v>
      </c>
      <c r="J226" s="18"/>
      <c r="K226" s="6">
        <v>4700</v>
      </c>
      <c r="L226" s="6">
        <f>200+7000-800</f>
        <v>6400</v>
      </c>
      <c r="M226" s="6"/>
      <c r="N226" s="5"/>
    </row>
    <row r="227" spans="1:14" ht="15.75">
      <c r="A227" s="4" t="s">
        <v>12</v>
      </c>
      <c r="B227" s="5">
        <f>C227+D227+N227+M227</f>
        <v>101200</v>
      </c>
      <c r="C227" s="5">
        <f>50000-1500</f>
        <v>48500</v>
      </c>
      <c r="D227" s="5">
        <f>E227+F227+G227+H227+J227+K227+L227</f>
        <v>46200</v>
      </c>
      <c r="E227" s="18">
        <v>4700</v>
      </c>
      <c r="F227" s="72">
        <v>200</v>
      </c>
      <c r="G227" s="18">
        <v>4500</v>
      </c>
      <c r="H227" s="18">
        <v>2000</v>
      </c>
      <c r="I227" s="18"/>
      <c r="J227" s="18"/>
      <c r="K227" s="6">
        <v>4700</v>
      </c>
      <c r="L227" s="6">
        <f>100+30000</f>
        <v>30100</v>
      </c>
      <c r="M227" s="6">
        <v>1500</v>
      </c>
      <c r="N227" s="5">
        <v>5000</v>
      </c>
    </row>
    <row r="228" spans="1:14" ht="15.75">
      <c r="A228" s="103" t="s">
        <v>92</v>
      </c>
      <c r="B228" s="104">
        <f>SUM(B225:B227)</f>
        <v>241500</v>
      </c>
      <c r="C228" s="104">
        <f>SUM(C225:C227)</f>
        <v>148500</v>
      </c>
      <c r="D228" s="104">
        <f>SUM(D225:D227)</f>
        <v>86500</v>
      </c>
      <c r="E228" s="105">
        <f aca="true" t="shared" si="41" ref="E228:N228">SUM(E225:E227)</f>
        <v>14100</v>
      </c>
      <c r="F228" s="104">
        <f t="shared" si="41"/>
        <v>2700</v>
      </c>
      <c r="G228" s="105">
        <f t="shared" si="41"/>
        <v>14000</v>
      </c>
      <c r="H228" s="105">
        <f t="shared" si="41"/>
        <v>4000</v>
      </c>
      <c r="I228" s="105">
        <f t="shared" si="41"/>
        <v>800</v>
      </c>
      <c r="J228" s="105">
        <f t="shared" si="41"/>
        <v>0</v>
      </c>
      <c r="K228" s="105">
        <f t="shared" si="41"/>
        <v>14200</v>
      </c>
      <c r="L228" s="105">
        <f t="shared" si="41"/>
        <v>36700</v>
      </c>
      <c r="M228" s="105">
        <f t="shared" si="41"/>
        <v>1500</v>
      </c>
      <c r="N228" s="104">
        <f t="shared" si="41"/>
        <v>5000</v>
      </c>
    </row>
    <row r="229" spans="1:14" ht="15.75">
      <c r="A229" s="4" t="s">
        <v>14</v>
      </c>
      <c r="B229" s="5">
        <f>C229+D229+N229+M229</f>
        <v>69500</v>
      </c>
      <c r="C229" s="16">
        <v>49800</v>
      </c>
      <c r="D229" s="5">
        <f>E229+F229+G229+H229+J229+K229+L229</f>
        <v>19500</v>
      </c>
      <c r="E229" s="18">
        <v>4700</v>
      </c>
      <c r="F229" s="72">
        <v>200</v>
      </c>
      <c r="G229" s="18">
        <v>4600</v>
      </c>
      <c r="H229" s="18">
        <v>3000</v>
      </c>
      <c r="I229" s="18"/>
      <c r="J229" s="18">
        <v>1000</v>
      </c>
      <c r="K229" s="6">
        <v>4800</v>
      </c>
      <c r="L229" s="6">
        <f>200+1000</f>
        <v>1200</v>
      </c>
      <c r="M229" s="6">
        <v>200</v>
      </c>
      <c r="N229" s="5"/>
    </row>
    <row r="230" spans="1:14" ht="15.75">
      <c r="A230" s="4" t="s">
        <v>15</v>
      </c>
      <c r="B230" s="5">
        <f>C230+D230+N230+M230</f>
        <v>105700</v>
      </c>
      <c r="C230" s="16">
        <v>49800</v>
      </c>
      <c r="D230" s="5">
        <f>E230+F230+G230+H230+J230+K230+L230</f>
        <v>25700</v>
      </c>
      <c r="E230" s="18">
        <v>4700</v>
      </c>
      <c r="F230" s="72">
        <v>12000</v>
      </c>
      <c r="G230" s="18">
        <v>4100</v>
      </c>
      <c r="H230" s="18"/>
      <c r="I230" s="18"/>
      <c r="J230" s="18"/>
      <c r="K230" s="6">
        <v>4700</v>
      </c>
      <c r="L230" s="6">
        <v>200</v>
      </c>
      <c r="M230" s="6">
        <v>200</v>
      </c>
      <c r="N230" s="8">
        <v>30000</v>
      </c>
    </row>
    <row r="231" spans="1:14" ht="15.75">
      <c r="A231" s="4" t="s">
        <v>16</v>
      </c>
      <c r="B231" s="5">
        <f>C231+D231+N231+M231</f>
        <v>71100</v>
      </c>
      <c r="C231" s="16">
        <v>49800</v>
      </c>
      <c r="D231" s="5">
        <f>E231+F231+G231+H231+J231+K231+L231</f>
        <v>21100</v>
      </c>
      <c r="E231" s="18">
        <v>4700</v>
      </c>
      <c r="F231" s="72">
        <v>4000</v>
      </c>
      <c r="G231" s="18">
        <f>4100+1500</f>
        <v>5600</v>
      </c>
      <c r="H231" s="18">
        <v>2000</v>
      </c>
      <c r="I231" s="18"/>
      <c r="J231" s="18"/>
      <c r="K231" s="6">
        <v>4700</v>
      </c>
      <c r="L231" s="6">
        <v>100</v>
      </c>
      <c r="M231" s="6">
        <v>200</v>
      </c>
      <c r="N231" s="8"/>
    </row>
    <row r="232" spans="1:14" ht="15.75">
      <c r="A232" s="103" t="s">
        <v>93</v>
      </c>
      <c r="B232" s="104">
        <f aca="true" t="shared" si="42" ref="B232:H232">SUM(B229:B231)</f>
        <v>246300</v>
      </c>
      <c r="C232" s="104">
        <f t="shared" si="42"/>
        <v>149400</v>
      </c>
      <c r="D232" s="104">
        <f t="shared" si="42"/>
        <v>66300</v>
      </c>
      <c r="E232" s="104">
        <f t="shared" si="42"/>
        <v>14100</v>
      </c>
      <c r="F232" s="104">
        <f t="shared" si="42"/>
        <v>16200</v>
      </c>
      <c r="G232" s="105">
        <f t="shared" si="42"/>
        <v>14300</v>
      </c>
      <c r="H232" s="105">
        <f t="shared" si="42"/>
        <v>5000</v>
      </c>
      <c r="I232" s="105"/>
      <c r="J232" s="105">
        <f>SUM(J229:J231)</f>
        <v>1000</v>
      </c>
      <c r="K232" s="105">
        <f>SUM(K229:K231)</f>
        <v>14200</v>
      </c>
      <c r="L232" s="105">
        <f>SUM(L229:L231)</f>
        <v>1500</v>
      </c>
      <c r="M232" s="105">
        <f>SUM(M229:M231)</f>
        <v>600</v>
      </c>
      <c r="N232" s="104">
        <f>SUM(N229:N231)</f>
        <v>30000</v>
      </c>
    </row>
    <row r="233" spans="1:14" ht="15.75">
      <c r="A233" s="4" t="s">
        <v>18</v>
      </c>
      <c r="B233" s="5">
        <f>C233+D233+N233+M233</f>
        <v>61200</v>
      </c>
      <c r="C233" s="16">
        <v>44800</v>
      </c>
      <c r="D233" s="5">
        <f>E233+F233+G233+H233+J233+K233+L233</f>
        <v>16200</v>
      </c>
      <c r="E233" s="18">
        <v>4700</v>
      </c>
      <c r="F233" s="72">
        <v>200</v>
      </c>
      <c r="G233" s="18">
        <v>4400</v>
      </c>
      <c r="H233" s="18">
        <v>2000</v>
      </c>
      <c r="I233" s="18"/>
      <c r="J233" s="18"/>
      <c r="K233" s="6">
        <v>4700</v>
      </c>
      <c r="L233" s="6">
        <v>200</v>
      </c>
      <c r="M233" s="6">
        <v>200</v>
      </c>
      <c r="N233" s="6"/>
    </row>
    <row r="234" spans="1:14" ht="15.75">
      <c r="A234" s="4" t="s">
        <v>19</v>
      </c>
      <c r="B234" s="5">
        <f>C234+D234+N234+M234</f>
        <v>63100</v>
      </c>
      <c r="C234" s="16">
        <v>44800</v>
      </c>
      <c r="D234" s="5">
        <f>E234+F234+G234+H234+J234+K234+L234</f>
        <v>18100</v>
      </c>
      <c r="E234" s="18">
        <v>4700</v>
      </c>
      <c r="F234" s="72">
        <v>200</v>
      </c>
      <c r="G234" s="18">
        <v>4300</v>
      </c>
      <c r="H234" s="18">
        <v>4000</v>
      </c>
      <c r="I234" s="18"/>
      <c r="J234" s="18"/>
      <c r="K234" s="6">
        <v>4700</v>
      </c>
      <c r="L234" s="6">
        <v>200</v>
      </c>
      <c r="M234" s="6">
        <v>200</v>
      </c>
      <c r="N234" s="10"/>
    </row>
    <row r="235" spans="1:14" ht="15.75">
      <c r="A235" s="4" t="s">
        <v>20</v>
      </c>
      <c r="B235" s="5">
        <f>C235+D235+N235+M235</f>
        <v>55650</v>
      </c>
      <c r="C235" s="16">
        <v>38450</v>
      </c>
      <c r="D235" s="5">
        <f>E235+F235+G235+H235+J235+K235+L235</f>
        <v>17200</v>
      </c>
      <c r="E235" s="18">
        <v>4900</v>
      </c>
      <c r="F235" s="72">
        <v>200</v>
      </c>
      <c r="G235" s="18">
        <v>4300</v>
      </c>
      <c r="H235" s="18">
        <v>3000</v>
      </c>
      <c r="I235" s="18"/>
      <c r="J235" s="18"/>
      <c r="K235" s="6">
        <v>4700</v>
      </c>
      <c r="L235" s="6">
        <v>100</v>
      </c>
      <c r="M235" s="6"/>
      <c r="N235" s="10"/>
    </row>
    <row r="236" spans="1:14" ht="15.75">
      <c r="A236" s="103" t="s">
        <v>94</v>
      </c>
      <c r="B236" s="104">
        <f aca="true" t="shared" si="43" ref="B236:H236">SUM(B233:B235)</f>
        <v>179950</v>
      </c>
      <c r="C236" s="104">
        <f t="shared" si="43"/>
        <v>128050</v>
      </c>
      <c r="D236" s="104">
        <f t="shared" si="43"/>
        <v>51500</v>
      </c>
      <c r="E236" s="105">
        <f t="shared" si="43"/>
        <v>14300</v>
      </c>
      <c r="F236" s="104">
        <f t="shared" si="43"/>
        <v>600</v>
      </c>
      <c r="G236" s="105">
        <f t="shared" si="43"/>
        <v>13000</v>
      </c>
      <c r="H236" s="105">
        <f t="shared" si="43"/>
        <v>9000</v>
      </c>
      <c r="I236" s="105"/>
      <c r="J236" s="105"/>
      <c r="K236" s="105">
        <f>SUM(K233:K235)</f>
        <v>14100</v>
      </c>
      <c r="L236" s="105">
        <f>SUM(L233:L235)</f>
        <v>500</v>
      </c>
      <c r="M236" s="105">
        <f>SUM(M233:M235)</f>
        <v>400</v>
      </c>
      <c r="N236" s="104">
        <f>SUM(N233:N235)</f>
        <v>0</v>
      </c>
    </row>
    <row r="237" spans="1:14" ht="15.75">
      <c r="A237" s="4" t="s">
        <v>22</v>
      </c>
      <c r="B237" s="5">
        <f>C237+D237+N237+M237</f>
        <v>57250</v>
      </c>
      <c r="C237" s="16">
        <v>38450</v>
      </c>
      <c r="D237" s="5">
        <f>E237+F237+G237+H237+J237+K237+L237</f>
        <v>18800</v>
      </c>
      <c r="E237" s="18">
        <v>4900</v>
      </c>
      <c r="F237" s="72">
        <v>200</v>
      </c>
      <c r="G237" s="83">
        <f>4300+900</f>
        <v>5200</v>
      </c>
      <c r="H237" s="18">
        <v>2000</v>
      </c>
      <c r="I237" s="18"/>
      <c r="J237" s="18"/>
      <c r="K237" s="6">
        <v>4700</v>
      </c>
      <c r="L237" s="84">
        <f>200+2500-900</f>
        <v>1800</v>
      </c>
      <c r="M237" s="6"/>
      <c r="N237" s="21"/>
    </row>
    <row r="238" spans="1:14" ht="15.75">
      <c r="A238" s="4" t="s">
        <v>23</v>
      </c>
      <c r="B238" s="5">
        <f>C238+D238+N238+M238</f>
        <v>54750</v>
      </c>
      <c r="C238" s="16">
        <v>38450</v>
      </c>
      <c r="D238" s="5">
        <f>E238+F238+G238+H238+J238+K238+L238</f>
        <v>16300</v>
      </c>
      <c r="E238" s="18">
        <v>4900</v>
      </c>
      <c r="F238" s="72">
        <v>200</v>
      </c>
      <c r="G238" s="83">
        <f>4300-900-100</f>
        <v>3300</v>
      </c>
      <c r="H238" s="18">
        <v>2000</v>
      </c>
      <c r="I238" s="18"/>
      <c r="J238" s="18"/>
      <c r="K238" s="84">
        <f>4700+1200</f>
        <v>5900</v>
      </c>
      <c r="L238" s="6"/>
      <c r="M238" s="6"/>
      <c r="N238" s="69"/>
    </row>
    <row r="239" spans="1:14" ht="15.75">
      <c r="A239" s="4" t="s">
        <v>24</v>
      </c>
      <c r="B239" s="5">
        <f>C239+D239+N239+M239</f>
        <v>54550</v>
      </c>
      <c r="C239" s="16">
        <v>38450</v>
      </c>
      <c r="D239" s="5">
        <f>E239+F239+G239+H239+J239+K239+L239</f>
        <v>16100</v>
      </c>
      <c r="E239" s="6">
        <v>4900</v>
      </c>
      <c r="F239" s="72">
        <v>100</v>
      </c>
      <c r="G239" s="83">
        <f>4300+100</f>
        <v>4400</v>
      </c>
      <c r="H239" s="18">
        <v>2000</v>
      </c>
      <c r="I239" s="73"/>
      <c r="J239" s="18"/>
      <c r="K239" s="6">
        <v>4700</v>
      </c>
      <c r="L239" s="6"/>
      <c r="M239" s="6"/>
      <c r="N239" s="62"/>
    </row>
    <row r="240" spans="1:14" ht="15.75">
      <c r="A240" s="103" t="s">
        <v>95</v>
      </c>
      <c r="B240" s="104">
        <f aca="true" t="shared" si="44" ref="B240:H240">SUM(B237:B239)</f>
        <v>166550</v>
      </c>
      <c r="C240" s="104">
        <f t="shared" si="44"/>
        <v>115350</v>
      </c>
      <c r="D240" s="104">
        <f t="shared" si="44"/>
        <v>51200</v>
      </c>
      <c r="E240" s="105">
        <f t="shared" si="44"/>
        <v>14700</v>
      </c>
      <c r="F240" s="104">
        <f t="shared" si="44"/>
        <v>500</v>
      </c>
      <c r="G240" s="105">
        <f t="shared" si="44"/>
        <v>12900</v>
      </c>
      <c r="H240" s="105">
        <f t="shared" si="44"/>
        <v>6000</v>
      </c>
      <c r="I240" s="105"/>
      <c r="J240" s="105"/>
      <c r="K240" s="105">
        <f>SUM(K237:K239)</f>
        <v>15300</v>
      </c>
      <c r="L240" s="105">
        <f>SUM(L237:L239)</f>
        <v>1800</v>
      </c>
      <c r="M240" s="105"/>
      <c r="N240" s="90">
        <f>SUM(N237:N239)</f>
        <v>0</v>
      </c>
    </row>
    <row r="241" spans="1:14" ht="25.5">
      <c r="A241" s="106" t="s">
        <v>155</v>
      </c>
      <c r="B241" s="107">
        <f>SUM(B240,B236,B232,B228)</f>
        <v>834300</v>
      </c>
      <c r="C241" s="107">
        <f>SUM(C240,C236,C232,C228)</f>
        <v>541300</v>
      </c>
      <c r="D241" s="107">
        <f>SUM(D240,D236,D232,D228)</f>
        <v>255500</v>
      </c>
      <c r="E241" s="108">
        <f aca="true" t="shared" si="45" ref="E241:N241">SUM(E240,E236,E232,E228)</f>
        <v>57200</v>
      </c>
      <c r="F241" s="108">
        <f t="shared" si="45"/>
        <v>20000</v>
      </c>
      <c r="G241" s="108">
        <f t="shared" si="45"/>
        <v>54200</v>
      </c>
      <c r="H241" s="108">
        <f t="shared" si="45"/>
        <v>24000</v>
      </c>
      <c r="I241" s="108">
        <f t="shared" si="45"/>
        <v>800</v>
      </c>
      <c r="J241" s="108">
        <f t="shared" si="45"/>
        <v>1000</v>
      </c>
      <c r="K241" s="108">
        <f t="shared" si="45"/>
        <v>57800</v>
      </c>
      <c r="L241" s="108">
        <f t="shared" si="45"/>
        <v>40500</v>
      </c>
      <c r="M241" s="108">
        <f t="shared" si="45"/>
        <v>2500</v>
      </c>
      <c r="N241" s="107">
        <f t="shared" si="45"/>
        <v>35000</v>
      </c>
    </row>
    <row r="242" spans="1:14" ht="12.75">
      <c r="A242" s="95"/>
      <c r="B242" s="95"/>
      <c r="C242" s="97"/>
      <c r="D242" s="95"/>
      <c r="E242" s="97"/>
      <c r="F242" s="95"/>
      <c r="G242" s="95"/>
      <c r="H242" s="95"/>
      <c r="I242" s="98"/>
      <c r="J242" s="95"/>
      <c r="K242" s="96" t="s">
        <v>157</v>
      </c>
      <c r="L242" s="97" t="s">
        <v>158</v>
      </c>
      <c r="M242" s="97"/>
      <c r="N242" s="97"/>
    </row>
    <row r="243" spans="1:14" ht="15">
      <c r="A243" s="143" t="s">
        <v>113</v>
      </c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</row>
    <row r="244" spans="1:14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">
      <c r="A245" s="143" t="s">
        <v>130</v>
      </c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</row>
    <row r="250" spans="1:14" ht="12.75">
      <c r="A250" s="148" t="s">
        <v>40</v>
      </c>
      <c r="B250" s="148"/>
      <c r="C250" s="148"/>
      <c r="D250" s="148"/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</row>
    <row r="251" spans="1:14" ht="14.25">
      <c r="A251" s="159" t="s">
        <v>97</v>
      </c>
      <c r="B251" s="159"/>
      <c r="C251" s="159"/>
      <c r="D251" s="159"/>
      <c r="E251" s="159"/>
      <c r="F251" s="159"/>
      <c r="G251" s="159"/>
      <c r="H251" s="159"/>
      <c r="I251" s="159"/>
      <c r="J251" s="159"/>
      <c r="K251" s="159"/>
      <c r="L251" s="159"/>
      <c r="M251" s="81"/>
      <c r="N251" s="2"/>
    </row>
    <row r="252" spans="1:14" ht="16.5">
      <c r="A252" s="149" t="s">
        <v>118</v>
      </c>
      <c r="B252" s="149"/>
      <c r="C252" s="149"/>
      <c r="D252" s="149"/>
      <c r="E252" s="149"/>
      <c r="F252" s="149"/>
      <c r="G252" s="149"/>
      <c r="H252" s="149"/>
      <c r="I252" s="149"/>
      <c r="J252" s="149"/>
      <c r="K252" s="149"/>
      <c r="L252" s="149"/>
      <c r="M252" s="52"/>
      <c r="N252" s="2"/>
    </row>
    <row r="253" spans="1:14" ht="12.75">
      <c r="A253" s="150"/>
      <c r="B253" s="150"/>
      <c r="C253" s="150"/>
      <c r="D253" s="2"/>
      <c r="E253" s="2"/>
      <c r="F253" s="2"/>
      <c r="G253" s="2"/>
      <c r="H253" s="2"/>
      <c r="I253" s="2"/>
      <c r="J253" s="2"/>
      <c r="L253" s="163" t="s">
        <v>160</v>
      </c>
      <c r="M253" s="163"/>
      <c r="N253" s="163"/>
    </row>
    <row r="254" spans="1:14" ht="14.25">
      <c r="A254" s="146" t="s">
        <v>0</v>
      </c>
      <c r="B254" s="144" t="s">
        <v>121</v>
      </c>
      <c r="C254" s="144" t="s">
        <v>1</v>
      </c>
      <c r="D254" s="144" t="s">
        <v>119</v>
      </c>
      <c r="E254" s="154" t="s">
        <v>2</v>
      </c>
      <c r="F254" s="160"/>
      <c r="G254" s="160"/>
      <c r="H254" s="160"/>
      <c r="I254" s="160"/>
      <c r="J254" s="160"/>
      <c r="K254" s="160"/>
      <c r="L254" s="161"/>
      <c r="M254" s="164" t="s">
        <v>129</v>
      </c>
      <c r="N254" s="147" t="s">
        <v>123</v>
      </c>
    </row>
    <row r="255" spans="1:14" ht="108">
      <c r="A255" s="146"/>
      <c r="B255" s="144"/>
      <c r="C255" s="144"/>
      <c r="D255" s="144"/>
      <c r="E255" s="71" t="s">
        <v>120</v>
      </c>
      <c r="F255" s="71" t="s">
        <v>4</v>
      </c>
      <c r="G255" s="9" t="s">
        <v>6</v>
      </c>
      <c r="H255" s="9" t="s">
        <v>122</v>
      </c>
      <c r="I255" s="87" t="s">
        <v>46</v>
      </c>
      <c r="J255" s="9" t="s">
        <v>37</v>
      </c>
      <c r="K255" s="9" t="s">
        <v>8</v>
      </c>
      <c r="L255" s="9" t="s">
        <v>128</v>
      </c>
      <c r="M255" s="165"/>
      <c r="N255" s="147"/>
    </row>
    <row r="256" spans="1:14" ht="15.75">
      <c r="A256" s="4" t="s">
        <v>10</v>
      </c>
      <c r="B256" s="5">
        <f>C256+D256+N256+M256</f>
        <v>66800</v>
      </c>
      <c r="C256" s="5">
        <v>50000</v>
      </c>
      <c r="D256" s="5">
        <f>E256+F256+G256+H256+J256+K256+L256</f>
        <v>16800</v>
      </c>
      <c r="E256" s="18">
        <v>4700</v>
      </c>
      <c r="F256" s="72">
        <v>100</v>
      </c>
      <c r="G256" s="18">
        <v>5000</v>
      </c>
      <c r="H256" s="18">
        <v>2000</v>
      </c>
      <c r="I256" s="18"/>
      <c r="J256" s="18"/>
      <c r="K256" s="6">
        <v>4800</v>
      </c>
      <c r="L256" s="6">
        <v>200</v>
      </c>
      <c r="M256" s="6"/>
      <c r="N256" s="5"/>
    </row>
    <row r="257" spans="1:14" ht="15.75">
      <c r="A257" s="4" t="s">
        <v>11</v>
      </c>
      <c r="B257" s="5">
        <f>C257+D257+N257+M257</f>
        <v>73500</v>
      </c>
      <c r="C257" s="5">
        <v>50000</v>
      </c>
      <c r="D257" s="5">
        <f>E257+F257+G257+H257+J257+K257+L257+I257</f>
        <v>23500</v>
      </c>
      <c r="E257" s="18">
        <v>4700</v>
      </c>
      <c r="F257" s="72">
        <v>2400</v>
      </c>
      <c r="G257" s="18">
        <v>4500</v>
      </c>
      <c r="H257" s="18"/>
      <c r="I257" s="18">
        <v>800</v>
      </c>
      <c r="J257" s="18"/>
      <c r="K257" s="6">
        <v>4700</v>
      </c>
      <c r="L257" s="6">
        <f>200+7000-800</f>
        <v>6400</v>
      </c>
      <c r="M257" s="6"/>
      <c r="N257" s="5"/>
    </row>
    <row r="258" spans="1:14" ht="15.75">
      <c r="A258" s="4" t="s">
        <v>12</v>
      </c>
      <c r="B258" s="5">
        <f>C258+D258+N258+M258</f>
        <v>101200</v>
      </c>
      <c r="C258" s="5">
        <f>50000-1500</f>
        <v>48500</v>
      </c>
      <c r="D258" s="5">
        <f>E258+F258+G258+H258+J258+K258+L258</f>
        <v>46200</v>
      </c>
      <c r="E258" s="18">
        <v>4700</v>
      </c>
      <c r="F258" s="72">
        <v>200</v>
      </c>
      <c r="G258" s="18">
        <v>4500</v>
      </c>
      <c r="H258" s="18">
        <v>2000</v>
      </c>
      <c r="I258" s="18"/>
      <c r="J258" s="18"/>
      <c r="K258" s="6">
        <v>4700</v>
      </c>
      <c r="L258" s="6">
        <f>100+30000</f>
        <v>30100</v>
      </c>
      <c r="M258" s="6">
        <v>1500</v>
      </c>
      <c r="N258" s="5">
        <v>5000</v>
      </c>
    </row>
    <row r="259" spans="1:14" ht="15.75">
      <c r="A259" s="103" t="s">
        <v>92</v>
      </c>
      <c r="B259" s="104">
        <f>SUM(B256:B258)</f>
        <v>241500</v>
      </c>
      <c r="C259" s="104">
        <f>SUM(C256:C258)</f>
        <v>148500</v>
      </c>
      <c r="D259" s="104">
        <f>SUM(D256:D258)</f>
        <v>86500</v>
      </c>
      <c r="E259" s="105">
        <f aca="true" t="shared" si="46" ref="E259:N259">SUM(E256:E258)</f>
        <v>14100</v>
      </c>
      <c r="F259" s="104">
        <f t="shared" si="46"/>
        <v>2700</v>
      </c>
      <c r="G259" s="105">
        <f t="shared" si="46"/>
        <v>14000</v>
      </c>
      <c r="H259" s="105">
        <f t="shared" si="46"/>
        <v>4000</v>
      </c>
      <c r="I259" s="105">
        <f t="shared" si="46"/>
        <v>800</v>
      </c>
      <c r="J259" s="105">
        <f t="shared" si="46"/>
        <v>0</v>
      </c>
      <c r="K259" s="105">
        <f t="shared" si="46"/>
        <v>14200</v>
      </c>
      <c r="L259" s="105">
        <f t="shared" si="46"/>
        <v>36700</v>
      </c>
      <c r="M259" s="105">
        <f t="shared" si="46"/>
        <v>1500</v>
      </c>
      <c r="N259" s="104">
        <f t="shared" si="46"/>
        <v>5000</v>
      </c>
    </row>
    <row r="260" spans="1:14" ht="15.75">
      <c r="A260" s="4" t="s">
        <v>14</v>
      </c>
      <c r="B260" s="5">
        <f>C260+D260+N260+M260</f>
        <v>69500</v>
      </c>
      <c r="C260" s="16">
        <v>49800</v>
      </c>
      <c r="D260" s="5">
        <f>E260+F260+G260+H260+J260+K260+L260</f>
        <v>19500</v>
      </c>
      <c r="E260" s="18">
        <v>4700</v>
      </c>
      <c r="F260" s="72">
        <v>200</v>
      </c>
      <c r="G260" s="18">
        <v>4600</v>
      </c>
      <c r="H260" s="18">
        <v>3000</v>
      </c>
      <c r="I260" s="18"/>
      <c r="J260" s="18">
        <v>1000</v>
      </c>
      <c r="K260" s="6">
        <v>4800</v>
      </c>
      <c r="L260" s="6">
        <f>200+1000</f>
        <v>1200</v>
      </c>
      <c r="M260" s="6">
        <v>200</v>
      </c>
      <c r="N260" s="5"/>
    </row>
    <row r="261" spans="1:14" ht="15.75">
      <c r="A261" s="4" t="s">
        <v>15</v>
      </c>
      <c r="B261" s="5">
        <f>C261+D261+N261+M261</f>
        <v>105700</v>
      </c>
      <c r="C261" s="16">
        <v>49800</v>
      </c>
      <c r="D261" s="5">
        <f>E261+F261+G261+H261+J261+K261+L261</f>
        <v>25700</v>
      </c>
      <c r="E261" s="18">
        <v>4700</v>
      </c>
      <c r="F261" s="72">
        <v>12000</v>
      </c>
      <c r="G261" s="18">
        <v>4100</v>
      </c>
      <c r="H261" s="18"/>
      <c r="I261" s="18"/>
      <c r="J261" s="18"/>
      <c r="K261" s="6">
        <v>4700</v>
      </c>
      <c r="L261" s="6">
        <v>200</v>
      </c>
      <c r="M261" s="6">
        <v>200</v>
      </c>
      <c r="N261" s="8">
        <v>30000</v>
      </c>
    </row>
    <row r="262" spans="1:14" ht="15.75">
      <c r="A262" s="4" t="s">
        <v>16</v>
      </c>
      <c r="B262" s="5">
        <f>C262+D262+N262+M262</f>
        <v>71100</v>
      </c>
      <c r="C262" s="16">
        <v>49800</v>
      </c>
      <c r="D262" s="5">
        <f>E262+F262+G262+H262+J262+K262+L262</f>
        <v>21100</v>
      </c>
      <c r="E262" s="18">
        <v>4700</v>
      </c>
      <c r="F262" s="72">
        <v>4000</v>
      </c>
      <c r="G262" s="18">
        <f>4100+1500</f>
        <v>5600</v>
      </c>
      <c r="H262" s="18">
        <v>2000</v>
      </c>
      <c r="I262" s="18"/>
      <c r="J262" s="18"/>
      <c r="K262" s="6">
        <v>4700</v>
      </c>
      <c r="L262" s="6">
        <v>100</v>
      </c>
      <c r="M262" s="6">
        <v>200</v>
      </c>
      <c r="N262" s="8"/>
    </row>
    <row r="263" spans="1:14" ht="15.75">
      <c r="A263" s="103" t="s">
        <v>93</v>
      </c>
      <c r="B263" s="104">
        <f aca="true" t="shared" si="47" ref="B263:H263">SUM(B260:B262)</f>
        <v>246300</v>
      </c>
      <c r="C263" s="104">
        <f t="shared" si="47"/>
        <v>149400</v>
      </c>
      <c r="D263" s="104">
        <f t="shared" si="47"/>
        <v>66300</v>
      </c>
      <c r="E263" s="104">
        <f t="shared" si="47"/>
        <v>14100</v>
      </c>
      <c r="F263" s="104">
        <f t="shared" si="47"/>
        <v>16200</v>
      </c>
      <c r="G263" s="105">
        <f t="shared" si="47"/>
        <v>14300</v>
      </c>
      <c r="H263" s="105">
        <f t="shared" si="47"/>
        <v>5000</v>
      </c>
      <c r="I263" s="105"/>
      <c r="J263" s="105">
        <f>SUM(J260:J262)</f>
        <v>1000</v>
      </c>
      <c r="K263" s="105">
        <f>SUM(K260:K262)</f>
        <v>14200</v>
      </c>
      <c r="L263" s="105">
        <f>SUM(L260:L262)</f>
        <v>1500</v>
      </c>
      <c r="M263" s="105">
        <f>SUM(M260:M262)</f>
        <v>600</v>
      </c>
      <c r="N263" s="104">
        <f>SUM(N260:N262)</f>
        <v>30000</v>
      </c>
    </row>
    <row r="264" spans="1:14" ht="15.75">
      <c r="A264" s="4" t="s">
        <v>18</v>
      </c>
      <c r="B264" s="5">
        <f>C264+D264+N264+M264</f>
        <v>61200</v>
      </c>
      <c r="C264" s="16">
        <v>44800</v>
      </c>
      <c r="D264" s="5">
        <f>E264+F264+G264+H264+J264+K264+L264</f>
        <v>16200</v>
      </c>
      <c r="E264" s="18">
        <v>4700</v>
      </c>
      <c r="F264" s="72">
        <v>200</v>
      </c>
      <c r="G264" s="18">
        <v>4400</v>
      </c>
      <c r="H264" s="18">
        <v>2000</v>
      </c>
      <c r="I264" s="18"/>
      <c r="J264" s="18"/>
      <c r="K264" s="6">
        <v>4700</v>
      </c>
      <c r="L264" s="6">
        <v>200</v>
      </c>
      <c r="M264" s="6">
        <v>200</v>
      </c>
      <c r="N264" s="6"/>
    </row>
    <row r="265" spans="1:14" ht="15.75">
      <c r="A265" s="4" t="s">
        <v>19</v>
      </c>
      <c r="B265" s="5">
        <f>C265+D265+N265+M265</f>
        <v>63100</v>
      </c>
      <c r="C265" s="16">
        <v>44800</v>
      </c>
      <c r="D265" s="5">
        <f>E265+F265+G265+H265+J265+K265+L265</f>
        <v>18100</v>
      </c>
      <c r="E265" s="18">
        <v>4700</v>
      </c>
      <c r="F265" s="72">
        <v>200</v>
      </c>
      <c r="G265" s="18">
        <v>4300</v>
      </c>
      <c r="H265" s="18">
        <v>4000</v>
      </c>
      <c r="I265" s="18"/>
      <c r="J265" s="18"/>
      <c r="K265" s="6">
        <v>4700</v>
      </c>
      <c r="L265" s="6">
        <v>200</v>
      </c>
      <c r="M265" s="6">
        <v>200</v>
      </c>
      <c r="N265" s="10"/>
    </row>
    <row r="266" spans="1:14" ht="15.75">
      <c r="A266" s="4" t="s">
        <v>20</v>
      </c>
      <c r="B266" s="5">
        <f>C266+D266+N266+M266</f>
        <v>55650</v>
      </c>
      <c r="C266" s="16">
        <v>38450</v>
      </c>
      <c r="D266" s="5">
        <f>E266+F266+G266+H266+J266+K266+L266</f>
        <v>17200</v>
      </c>
      <c r="E266" s="18">
        <v>4900</v>
      </c>
      <c r="F266" s="72">
        <v>200</v>
      </c>
      <c r="G266" s="18">
        <v>4300</v>
      </c>
      <c r="H266" s="18">
        <v>3000</v>
      </c>
      <c r="I266" s="18"/>
      <c r="J266" s="18"/>
      <c r="K266" s="6">
        <v>4700</v>
      </c>
      <c r="L266" s="6">
        <v>100</v>
      </c>
      <c r="M266" s="6"/>
      <c r="N266" s="10"/>
    </row>
    <row r="267" spans="1:14" ht="15.75">
      <c r="A267" s="103" t="s">
        <v>94</v>
      </c>
      <c r="B267" s="104">
        <f aca="true" t="shared" si="48" ref="B267:H267">SUM(B264:B266)</f>
        <v>179950</v>
      </c>
      <c r="C267" s="104">
        <f t="shared" si="48"/>
        <v>128050</v>
      </c>
      <c r="D267" s="104">
        <f t="shared" si="48"/>
        <v>51500</v>
      </c>
      <c r="E267" s="105">
        <f t="shared" si="48"/>
        <v>14300</v>
      </c>
      <c r="F267" s="104">
        <f t="shared" si="48"/>
        <v>600</v>
      </c>
      <c r="G267" s="105">
        <f t="shared" si="48"/>
        <v>13000</v>
      </c>
      <c r="H267" s="105">
        <f t="shared" si="48"/>
        <v>9000</v>
      </c>
      <c r="I267" s="105"/>
      <c r="J267" s="105"/>
      <c r="K267" s="105">
        <f>SUM(K264:K266)</f>
        <v>14100</v>
      </c>
      <c r="L267" s="105">
        <f>SUM(L264:L266)</f>
        <v>500</v>
      </c>
      <c r="M267" s="105">
        <f>SUM(M264:M266)</f>
        <v>400</v>
      </c>
      <c r="N267" s="104">
        <f>SUM(N264:N266)</f>
        <v>0</v>
      </c>
    </row>
    <row r="268" spans="1:14" ht="15.75">
      <c r="A268" s="4" t="s">
        <v>22</v>
      </c>
      <c r="B268" s="5">
        <f>C268+D268+N268+M268</f>
        <v>57250</v>
      </c>
      <c r="C268" s="16">
        <v>38450</v>
      </c>
      <c r="D268" s="5">
        <f>E268+F268+G268+H268+J268+K268+L268</f>
        <v>18800</v>
      </c>
      <c r="E268" s="18">
        <v>4900</v>
      </c>
      <c r="F268" s="72">
        <v>200</v>
      </c>
      <c r="G268" s="18">
        <f>4300+900</f>
        <v>5200</v>
      </c>
      <c r="H268" s="18">
        <v>2000</v>
      </c>
      <c r="I268" s="18"/>
      <c r="J268" s="18"/>
      <c r="K268" s="6">
        <v>4700</v>
      </c>
      <c r="L268" s="6">
        <f>200+2500-900</f>
        <v>1800</v>
      </c>
      <c r="M268" s="6"/>
      <c r="N268" s="21"/>
    </row>
    <row r="269" spans="1:14" ht="15.75">
      <c r="A269" s="4" t="s">
        <v>23</v>
      </c>
      <c r="B269" s="5">
        <f>C269+D269+N269+M269</f>
        <v>54750</v>
      </c>
      <c r="C269" s="16">
        <v>38450</v>
      </c>
      <c r="D269" s="5">
        <f>E269+F269+G269+H269+J269+K269+L269</f>
        <v>16300</v>
      </c>
      <c r="E269" s="18">
        <v>4900</v>
      </c>
      <c r="F269" s="72">
        <v>200</v>
      </c>
      <c r="G269" s="18">
        <f>4300-900-100</f>
        <v>3300</v>
      </c>
      <c r="H269" s="18">
        <v>2000</v>
      </c>
      <c r="I269" s="18"/>
      <c r="J269" s="18"/>
      <c r="K269" s="6">
        <f>4700+1200</f>
        <v>5900</v>
      </c>
      <c r="L269" s="6"/>
      <c r="M269" s="6"/>
      <c r="N269" s="69"/>
    </row>
    <row r="270" spans="1:14" ht="15.75">
      <c r="A270" s="4" t="s">
        <v>24</v>
      </c>
      <c r="B270" s="5">
        <f>C270+D270+N270+M270</f>
        <v>69550</v>
      </c>
      <c r="C270" s="86">
        <f>38450+11600</f>
        <v>50050</v>
      </c>
      <c r="D270" s="5">
        <f>E270+F270+G270+H270+J270+K270+L270</f>
        <v>19500</v>
      </c>
      <c r="E270" s="84">
        <f>4900+3400</f>
        <v>8300</v>
      </c>
      <c r="F270" s="72">
        <v>100</v>
      </c>
      <c r="G270" s="18">
        <f>4300+100</f>
        <v>4400</v>
      </c>
      <c r="H270" s="18">
        <v>2000</v>
      </c>
      <c r="I270" s="73"/>
      <c r="J270" s="18"/>
      <c r="K270" s="6">
        <v>4700</v>
      </c>
      <c r="L270" s="6"/>
      <c r="M270" s="6"/>
      <c r="N270" s="62"/>
    </row>
    <row r="271" spans="1:14" ht="15.75">
      <c r="A271" s="103" t="s">
        <v>95</v>
      </c>
      <c r="B271" s="104">
        <f aca="true" t="shared" si="49" ref="B271:H271">SUM(B268:B270)</f>
        <v>181550</v>
      </c>
      <c r="C271" s="104">
        <f t="shared" si="49"/>
        <v>126950</v>
      </c>
      <c r="D271" s="104">
        <f t="shared" si="49"/>
        <v>54600</v>
      </c>
      <c r="E271" s="105">
        <f t="shared" si="49"/>
        <v>18100</v>
      </c>
      <c r="F271" s="104">
        <f t="shared" si="49"/>
        <v>500</v>
      </c>
      <c r="G271" s="105">
        <f t="shared" si="49"/>
        <v>12900</v>
      </c>
      <c r="H271" s="105">
        <f t="shared" si="49"/>
        <v>6000</v>
      </c>
      <c r="I271" s="105"/>
      <c r="J271" s="105"/>
      <c r="K271" s="105">
        <f>SUM(K268:K270)</f>
        <v>15300</v>
      </c>
      <c r="L271" s="105">
        <f>SUM(L268:L270)</f>
        <v>1800</v>
      </c>
      <c r="M271" s="105"/>
      <c r="N271" s="90">
        <f>SUM(N268:N270)</f>
        <v>0</v>
      </c>
    </row>
    <row r="272" spans="1:14" ht="25.5">
      <c r="A272" s="106" t="s">
        <v>155</v>
      </c>
      <c r="B272" s="107">
        <f>SUM(B271,B267,B263,B259)</f>
        <v>849300</v>
      </c>
      <c r="C272" s="107">
        <f>SUM(C271,C267,C263,C259)</f>
        <v>552900</v>
      </c>
      <c r="D272" s="107">
        <f>SUM(D271,D267,D263,D259)</f>
        <v>258900</v>
      </c>
      <c r="E272" s="108">
        <f aca="true" t="shared" si="50" ref="E272:N272">SUM(E271,E267,E263,E259)</f>
        <v>60600</v>
      </c>
      <c r="F272" s="108">
        <f t="shared" si="50"/>
        <v>20000</v>
      </c>
      <c r="G272" s="108">
        <f t="shared" si="50"/>
        <v>54200</v>
      </c>
      <c r="H272" s="108">
        <f t="shared" si="50"/>
        <v>24000</v>
      </c>
      <c r="I272" s="108">
        <f t="shared" si="50"/>
        <v>800</v>
      </c>
      <c r="J272" s="108">
        <f t="shared" si="50"/>
        <v>1000</v>
      </c>
      <c r="K272" s="108">
        <f t="shared" si="50"/>
        <v>57800</v>
      </c>
      <c r="L272" s="108">
        <f t="shared" si="50"/>
        <v>40500</v>
      </c>
      <c r="M272" s="108">
        <f t="shared" si="50"/>
        <v>2500</v>
      </c>
      <c r="N272" s="107">
        <f t="shared" si="50"/>
        <v>35000</v>
      </c>
    </row>
    <row r="273" spans="1:14" ht="12.75">
      <c r="A273" s="95"/>
      <c r="B273" s="95"/>
      <c r="C273" s="96"/>
      <c r="D273" s="111"/>
      <c r="E273" s="96"/>
      <c r="F273" s="95"/>
      <c r="G273" s="95"/>
      <c r="H273" s="95"/>
      <c r="I273" s="98"/>
      <c r="J273" s="95"/>
      <c r="K273" s="96"/>
      <c r="L273" s="97"/>
      <c r="M273" s="97"/>
      <c r="N273" s="97"/>
    </row>
    <row r="274" spans="1:14" ht="15">
      <c r="A274" s="143" t="s">
        <v>113</v>
      </c>
      <c r="B274" s="143"/>
      <c r="C274" s="143"/>
      <c r="D274" s="143"/>
      <c r="E274" s="143"/>
      <c r="F274" s="143"/>
      <c r="G274" s="143"/>
      <c r="H274" s="143"/>
      <c r="I274" s="143"/>
      <c r="J274" s="143"/>
      <c r="K274" s="143"/>
      <c r="L274" s="143"/>
      <c r="M274" s="143"/>
      <c r="N274" s="143"/>
    </row>
    <row r="275" spans="1:14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">
      <c r="A276" s="143" t="s">
        <v>130</v>
      </c>
      <c r="B276" s="143"/>
      <c r="C276" s="143"/>
      <c r="D276" s="143"/>
      <c r="E276" s="143"/>
      <c r="F276" s="143"/>
      <c r="G276" s="143"/>
      <c r="H276" s="143"/>
      <c r="I276" s="143"/>
      <c r="J276" s="143"/>
      <c r="K276" s="143"/>
      <c r="L276" s="143"/>
      <c r="M276" s="143"/>
      <c r="N276" s="143"/>
    </row>
    <row r="279" spans="1:14" ht="12.75">
      <c r="A279" s="148" t="s">
        <v>40</v>
      </c>
      <c r="B279" s="148"/>
      <c r="C279" s="148"/>
      <c r="D279" s="148"/>
      <c r="E279" s="148"/>
      <c r="F279" s="148"/>
      <c r="G279" s="148"/>
      <c r="H279" s="148"/>
      <c r="I279" s="148"/>
      <c r="J279" s="148"/>
      <c r="K279" s="148"/>
      <c r="L279" s="148"/>
      <c r="M279" s="148"/>
      <c r="N279" s="148"/>
    </row>
    <row r="280" spans="1:14" ht="14.25">
      <c r="A280" s="159" t="s">
        <v>97</v>
      </c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  <c r="M280" s="81"/>
      <c r="N280" s="2"/>
    </row>
    <row r="281" spans="1:14" ht="16.5">
      <c r="A281" s="149" t="s">
        <v>118</v>
      </c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52"/>
      <c r="N281" s="2"/>
    </row>
    <row r="282" spans="1:14" ht="12.75">
      <c r="A282" s="150"/>
      <c r="B282" s="150"/>
      <c r="C282" s="150"/>
      <c r="D282" s="2"/>
      <c r="E282" s="2"/>
      <c r="F282" s="2"/>
      <c r="G282" s="2"/>
      <c r="H282" s="2"/>
      <c r="I282" s="2"/>
      <c r="J282" s="2"/>
      <c r="L282" s="163" t="s">
        <v>161</v>
      </c>
      <c r="M282" s="163"/>
      <c r="N282" s="163"/>
    </row>
    <row r="283" spans="1:14" ht="14.25">
      <c r="A283" s="146" t="s">
        <v>0</v>
      </c>
      <c r="B283" s="144" t="s">
        <v>121</v>
      </c>
      <c r="C283" s="144" t="s">
        <v>1</v>
      </c>
      <c r="D283" s="144" t="s">
        <v>119</v>
      </c>
      <c r="E283" s="154" t="s">
        <v>2</v>
      </c>
      <c r="F283" s="160"/>
      <c r="G283" s="160"/>
      <c r="H283" s="160"/>
      <c r="I283" s="160"/>
      <c r="J283" s="160"/>
      <c r="K283" s="160"/>
      <c r="L283" s="161"/>
      <c r="M283" s="164" t="s">
        <v>129</v>
      </c>
      <c r="N283" s="147" t="s">
        <v>123</v>
      </c>
    </row>
    <row r="284" spans="1:14" ht="108">
      <c r="A284" s="146"/>
      <c r="B284" s="144"/>
      <c r="C284" s="144"/>
      <c r="D284" s="144"/>
      <c r="E284" s="71" t="s">
        <v>120</v>
      </c>
      <c r="F284" s="71" t="s">
        <v>4</v>
      </c>
      <c r="G284" s="9" t="s">
        <v>6</v>
      </c>
      <c r="H284" s="9" t="s">
        <v>122</v>
      </c>
      <c r="I284" s="87" t="s">
        <v>46</v>
      </c>
      <c r="J284" s="9" t="s">
        <v>37</v>
      </c>
      <c r="K284" s="9" t="s">
        <v>8</v>
      </c>
      <c r="L284" s="9" t="s">
        <v>128</v>
      </c>
      <c r="M284" s="165"/>
      <c r="N284" s="147"/>
    </row>
    <row r="285" spans="1:14" ht="15.75">
      <c r="A285" s="4" t="s">
        <v>10</v>
      </c>
      <c r="B285" s="5">
        <f>C285+D285+N285+M285</f>
        <v>66800</v>
      </c>
      <c r="C285" s="5">
        <v>50000</v>
      </c>
      <c r="D285" s="5">
        <f>E285+F285+G285+H285+J285+K285+L285</f>
        <v>16800</v>
      </c>
      <c r="E285" s="18">
        <v>4700</v>
      </c>
      <c r="F285" s="72">
        <v>100</v>
      </c>
      <c r="G285" s="18">
        <v>5000</v>
      </c>
      <c r="H285" s="18">
        <v>2000</v>
      </c>
      <c r="I285" s="18"/>
      <c r="J285" s="18"/>
      <c r="K285" s="6">
        <v>4800</v>
      </c>
      <c r="L285" s="6">
        <v>200</v>
      </c>
      <c r="M285" s="6"/>
      <c r="N285" s="5"/>
    </row>
    <row r="286" spans="1:14" ht="15.75">
      <c r="A286" s="4" t="s">
        <v>11</v>
      </c>
      <c r="B286" s="5">
        <f>C286+D286+N286+M286</f>
        <v>73300</v>
      </c>
      <c r="C286" s="5">
        <v>50000</v>
      </c>
      <c r="D286" s="5">
        <f>E286+F286+G286+H286+J286+K286+L286+I286</f>
        <v>23300</v>
      </c>
      <c r="E286" s="18">
        <v>4700</v>
      </c>
      <c r="F286" s="72">
        <v>2400</v>
      </c>
      <c r="G286" s="18">
        <v>4500</v>
      </c>
      <c r="H286" s="18"/>
      <c r="I286" s="83">
        <f>800-200</f>
        <v>600</v>
      </c>
      <c r="J286" s="18"/>
      <c r="K286" s="6">
        <v>4700</v>
      </c>
      <c r="L286" s="6">
        <f>200+7000-800</f>
        <v>6400</v>
      </c>
      <c r="M286" s="6"/>
      <c r="N286" s="5"/>
    </row>
    <row r="287" spans="1:14" ht="15.75">
      <c r="A287" s="4" t="s">
        <v>12</v>
      </c>
      <c r="B287" s="5">
        <f>C287+D287+N287+M287</f>
        <v>101200</v>
      </c>
      <c r="C287" s="5">
        <f>50000-1500</f>
        <v>48500</v>
      </c>
      <c r="D287" s="5">
        <f>E287+F287+G287+H287+J287+K287+L287</f>
        <v>46200</v>
      </c>
      <c r="E287" s="18">
        <v>4700</v>
      </c>
      <c r="F287" s="72">
        <v>200</v>
      </c>
      <c r="G287" s="18">
        <v>4500</v>
      </c>
      <c r="H287" s="18">
        <v>2000</v>
      </c>
      <c r="I287" s="18"/>
      <c r="J287" s="18"/>
      <c r="K287" s="6">
        <v>4700</v>
      </c>
      <c r="L287" s="6">
        <f>100+30000</f>
        <v>30100</v>
      </c>
      <c r="M287" s="6">
        <v>1500</v>
      </c>
      <c r="N287" s="5">
        <v>5000</v>
      </c>
    </row>
    <row r="288" spans="1:14" ht="15.75">
      <c r="A288" s="103" t="s">
        <v>92</v>
      </c>
      <c r="B288" s="104">
        <f>SUM(B285:B287)</f>
        <v>241300</v>
      </c>
      <c r="C288" s="104">
        <f>SUM(C285:C287)</f>
        <v>148500</v>
      </c>
      <c r="D288" s="104">
        <f>SUM(D285:D287)</f>
        <v>86300</v>
      </c>
      <c r="E288" s="105">
        <f aca="true" t="shared" si="51" ref="E288:N288">SUM(E285:E287)</f>
        <v>14100</v>
      </c>
      <c r="F288" s="104">
        <f t="shared" si="51"/>
        <v>2700</v>
      </c>
      <c r="G288" s="105">
        <f t="shared" si="51"/>
        <v>14000</v>
      </c>
      <c r="H288" s="105">
        <f t="shared" si="51"/>
        <v>4000</v>
      </c>
      <c r="I288" s="105">
        <f t="shared" si="51"/>
        <v>600</v>
      </c>
      <c r="J288" s="105">
        <f t="shared" si="51"/>
        <v>0</v>
      </c>
      <c r="K288" s="105">
        <f t="shared" si="51"/>
        <v>14200</v>
      </c>
      <c r="L288" s="105">
        <f t="shared" si="51"/>
        <v>36700</v>
      </c>
      <c r="M288" s="105">
        <f t="shared" si="51"/>
        <v>1500</v>
      </c>
      <c r="N288" s="104">
        <f t="shared" si="51"/>
        <v>5000</v>
      </c>
    </row>
    <row r="289" spans="1:14" ht="15.75">
      <c r="A289" s="4" t="s">
        <v>14</v>
      </c>
      <c r="B289" s="5">
        <f>C289+D289+N289+M289</f>
        <v>68900</v>
      </c>
      <c r="C289" s="16">
        <v>49800</v>
      </c>
      <c r="D289" s="5">
        <f>E289+F289+G289+H289+J289+K289+L289</f>
        <v>18900</v>
      </c>
      <c r="E289" s="18">
        <v>4700</v>
      </c>
      <c r="F289" s="72">
        <v>200</v>
      </c>
      <c r="G289" s="18">
        <v>4600</v>
      </c>
      <c r="H289" s="18">
        <v>3000</v>
      </c>
      <c r="I289" s="18"/>
      <c r="J289" s="83">
        <f>1000-600</f>
        <v>400</v>
      </c>
      <c r="K289" s="6">
        <v>4800</v>
      </c>
      <c r="L289" s="6">
        <f>200+1000</f>
        <v>1200</v>
      </c>
      <c r="M289" s="6">
        <v>200</v>
      </c>
      <c r="N289" s="5"/>
    </row>
    <row r="290" spans="1:14" ht="15.75">
      <c r="A290" s="4" t="s">
        <v>15</v>
      </c>
      <c r="B290" s="5">
        <f>C290+D290+N290+M290</f>
        <v>102200</v>
      </c>
      <c r="C290" s="16">
        <v>49800</v>
      </c>
      <c r="D290" s="5">
        <f>E290+F290+G290+H290+J290+K290+L290</f>
        <v>25700</v>
      </c>
      <c r="E290" s="18">
        <v>4700</v>
      </c>
      <c r="F290" s="72">
        <v>12000</v>
      </c>
      <c r="G290" s="18">
        <v>4100</v>
      </c>
      <c r="H290" s="18"/>
      <c r="I290" s="18"/>
      <c r="J290" s="18"/>
      <c r="K290" s="6">
        <v>4700</v>
      </c>
      <c r="L290" s="6">
        <v>200</v>
      </c>
      <c r="M290" s="6"/>
      <c r="N290" s="8">
        <f>30000-3300</f>
        <v>26700</v>
      </c>
    </row>
    <row r="291" spans="1:14" ht="15.75">
      <c r="A291" s="4" t="s">
        <v>16</v>
      </c>
      <c r="B291" s="5">
        <f>C291+D291+N291+M291</f>
        <v>70100</v>
      </c>
      <c r="C291" s="16">
        <v>49800</v>
      </c>
      <c r="D291" s="5">
        <f>E291+F291+G291+H291+J291+K291+L291</f>
        <v>20300</v>
      </c>
      <c r="E291" s="18">
        <v>4700</v>
      </c>
      <c r="F291" s="112">
        <f>4000-800</f>
        <v>3200</v>
      </c>
      <c r="G291" s="18">
        <f>4100+1500</f>
        <v>5600</v>
      </c>
      <c r="H291" s="18">
        <v>2000</v>
      </c>
      <c r="I291" s="18"/>
      <c r="J291" s="18"/>
      <c r="K291" s="6">
        <v>4700</v>
      </c>
      <c r="L291" s="6">
        <v>100</v>
      </c>
      <c r="M291" s="6"/>
      <c r="N291" s="8"/>
    </row>
    <row r="292" spans="1:14" ht="15.75">
      <c r="A292" s="103" t="s">
        <v>93</v>
      </c>
      <c r="B292" s="104">
        <f aca="true" t="shared" si="52" ref="B292:H292">SUM(B289:B291)</f>
        <v>241200</v>
      </c>
      <c r="C292" s="104">
        <f t="shared" si="52"/>
        <v>149400</v>
      </c>
      <c r="D292" s="104">
        <f t="shared" si="52"/>
        <v>64900</v>
      </c>
      <c r="E292" s="104">
        <f t="shared" si="52"/>
        <v>14100</v>
      </c>
      <c r="F292" s="104">
        <f t="shared" si="52"/>
        <v>15400</v>
      </c>
      <c r="G292" s="105">
        <f t="shared" si="52"/>
        <v>14300</v>
      </c>
      <c r="H292" s="105">
        <f t="shared" si="52"/>
        <v>5000</v>
      </c>
      <c r="I292" s="105"/>
      <c r="J292" s="105">
        <f>SUM(J289:J291)</f>
        <v>400</v>
      </c>
      <c r="K292" s="105">
        <f>SUM(K289:K291)</f>
        <v>14200</v>
      </c>
      <c r="L292" s="105">
        <f>SUM(L289:L291)</f>
        <v>1500</v>
      </c>
      <c r="M292" s="105">
        <f>SUM(M289:M291)</f>
        <v>200</v>
      </c>
      <c r="N292" s="104">
        <f>SUM(N289:N291)</f>
        <v>26700</v>
      </c>
    </row>
    <row r="293" spans="1:14" ht="15.75">
      <c r="A293" s="4" t="s">
        <v>18</v>
      </c>
      <c r="B293" s="5">
        <f>C293+D293+N293+M293</f>
        <v>60800</v>
      </c>
      <c r="C293" s="16">
        <v>44800</v>
      </c>
      <c r="D293" s="5">
        <f>E293+F293+G293+H293+J293+K293+L293</f>
        <v>16000</v>
      </c>
      <c r="E293" s="18">
        <v>4700</v>
      </c>
      <c r="F293" s="72"/>
      <c r="G293" s="18">
        <v>4400</v>
      </c>
      <c r="H293" s="18">
        <v>2000</v>
      </c>
      <c r="I293" s="18"/>
      <c r="J293" s="18"/>
      <c r="K293" s="6">
        <v>4700</v>
      </c>
      <c r="L293" s="6">
        <v>200</v>
      </c>
      <c r="M293" s="6"/>
      <c r="N293" s="6"/>
    </row>
    <row r="294" spans="1:14" ht="15.75">
      <c r="A294" s="4" t="s">
        <v>19</v>
      </c>
      <c r="B294" s="5">
        <f>C294+D294+N294+M294</f>
        <v>62700</v>
      </c>
      <c r="C294" s="16">
        <v>44800</v>
      </c>
      <c r="D294" s="5">
        <f>E294+F294+G294+H294+J294+K294+L294</f>
        <v>17900</v>
      </c>
      <c r="E294" s="18">
        <v>4700</v>
      </c>
      <c r="F294" s="72"/>
      <c r="G294" s="18">
        <v>4300</v>
      </c>
      <c r="H294" s="18">
        <v>4000</v>
      </c>
      <c r="I294" s="18"/>
      <c r="J294" s="18"/>
      <c r="K294" s="6">
        <v>4700</v>
      </c>
      <c r="L294" s="6">
        <v>200</v>
      </c>
      <c r="M294" s="6"/>
      <c r="N294" s="10"/>
    </row>
    <row r="295" spans="1:14" ht="15.75">
      <c r="A295" s="4" t="s">
        <v>20</v>
      </c>
      <c r="B295" s="5">
        <f>C295+D295+N295+M295</f>
        <v>55250</v>
      </c>
      <c r="C295" s="16">
        <v>38450</v>
      </c>
      <c r="D295" s="5">
        <f>E295+F295+G295+H295+J295+K295+L295</f>
        <v>16800</v>
      </c>
      <c r="E295" s="18">
        <v>4900</v>
      </c>
      <c r="F295" s="72"/>
      <c r="G295" s="18">
        <v>4300</v>
      </c>
      <c r="H295" s="18">
        <f>3000-200</f>
        <v>2800</v>
      </c>
      <c r="I295" s="18"/>
      <c r="J295" s="18"/>
      <c r="K295" s="6">
        <v>4700</v>
      </c>
      <c r="L295" s="6">
        <v>100</v>
      </c>
      <c r="M295" s="6"/>
      <c r="N295" s="10"/>
    </row>
    <row r="296" spans="1:14" ht="15.75">
      <c r="A296" s="103" t="s">
        <v>94</v>
      </c>
      <c r="B296" s="104">
        <f aca="true" t="shared" si="53" ref="B296:H296">SUM(B293:B295)</f>
        <v>178750</v>
      </c>
      <c r="C296" s="104">
        <f t="shared" si="53"/>
        <v>128050</v>
      </c>
      <c r="D296" s="104">
        <f t="shared" si="53"/>
        <v>50700</v>
      </c>
      <c r="E296" s="105">
        <f t="shared" si="53"/>
        <v>14300</v>
      </c>
      <c r="F296" s="104">
        <f t="shared" si="53"/>
        <v>0</v>
      </c>
      <c r="G296" s="105">
        <f t="shared" si="53"/>
        <v>13000</v>
      </c>
      <c r="H296" s="105">
        <f t="shared" si="53"/>
        <v>8800</v>
      </c>
      <c r="I296" s="105"/>
      <c r="J296" s="105"/>
      <c r="K296" s="105">
        <f>SUM(K293:K295)</f>
        <v>14100</v>
      </c>
      <c r="L296" s="105">
        <f>SUM(L293:L295)</f>
        <v>500</v>
      </c>
      <c r="M296" s="105">
        <f>SUM(M293:M295)</f>
        <v>0</v>
      </c>
      <c r="N296" s="104">
        <f>SUM(N293:N295)</f>
        <v>0</v>
      </c>
    </row>
    <row r="297" spans="1:14" ht="15.75">
      <c r="A297" s="4" t="s">
        <v>22</v>
      </c>
      <c r="B297" s="5">
        <f>C297+D297+N297+M297</f>
        <v>55050</v>
      </c>
      <c r="C297" s="16">
        <v>38450</v>
      </c>
      <c r="D297" s="5">
        <f>E297+F297+G297+H297+J297+K297+L297</f>
        <v>16600</v>
      </c>
      <c r="E297" s="18">
        <v>4900</v>
      </c>
      <c r="F297" s="72"/>
      <c r="G297" s="18">
        <f>4300+900</f>
        <v>5200</v>
      </c>
      <c r="H297" s="18"/>
      <c r="I297" s="18"/>
      <c r="J297" s="18"/>
      <c r="K297" s="6">
        <v>4700</v>
      </c>
      <c r="L297" s="6">
        <f>200+2500-900</f>
        <v>1800</v>
      </c>
      <c r="M297" s="6"/>
      <c r="N297" s="21"/>
    </row>
    <row r="298" spans="1:14" ht="15.75">
      <c r="A298" s="4" t="s">
        <v>23</v>
      </c>
      <c r="B298" s="5">
        <f>C298+D298+N298+M298</f>
        <v>52550</v>
      </c>
      <c r="C298" s="16">
        <v>38450</v>
      </c>
      <c r="D298" s="5">
        <f>E298+F298+G298+H298+J298+K298+L298</f>
        <v>14100</v>
      </c>
      <c r="E298" s="18">
        <v>4900</v>
      </c>
      <c r="F298" s="72"/>
      <c r="G298" s="18">
        <f>4300-900-100</f>
        <v>3300</v>
      </c>
      <c r="H298" s="18"/>
      <c r="I298" s="18"/>
      <c r="J298" s="18"/>
      <c r="K298" s="6">
        <f>4700+1200</f>
        <v>5900</v>
      </c>
      <c r="L298" s="6"/>
      <c r="M298" s="6"/>
      <c r="N298" s="69"/>
    </row>
    <row r="299" spans="1:14" ht="15.75">
      <c r="A299" s="4" t="s">
        <v>24</v>
      </c>
      <c r="B299" s="5">
        <f>C299+D299+N299+M299</f>
        <v>80450</v>
      </c>
      <c r="C299" s="86">
        <f>38450+11600+14100</f>
        <v>64150</v>
      </c>
      <c r="D299" s="5">
        <f>E299+F299+G299+H299+J299+K299+L299</f>
        <v>16300</v>
      </c>
      <c r="E299" s="84">
        <f>4900+3400</f>
        <v>8300</v>
      </c>
      <c r="F299" s="72"/>
      <c r="G299" s="83">
        <f>4300+100-1100</f>
        <v>3300</v>
      </c>
      <c r="H299" s="18"/>
      <c r="I299" s="73"/>
      <c r="J299" s="18"/>
      <c r="K299" s="6">
        <v>4700</v>
      </c>
      <c r="L299" s="6"/>
      <c r="M299" s="6"/>
      <c r="N299" s="62"/>
    </row>
    <row r="300" spans="1:14" ht="15.75">
      <c r="A300" s="103" t="s">
        <v>95</v>
      </c>
      <c r="B300" s="104">
        <f aca="true" t="shared" si="54" ref="B300:H300">SUM(B297:B299)</f>
        <v>188050</v>
      </c>
      <c r="C300" s="104">
        <f t="shared" si="54"/>
        <v>141050</v>
      </c>
      <c r="D300" s="104">
        <f t="shared" si="54"/>
        <v>47000</v>
      </c>
      <c r="E300" s="105">
        <f t="shared" si="54"/>
        <v>18100</v>
      </c>
      <c r="F300" s="104">
        <f t="shared" si="54"/>
        <v>0</v>
      </c>
      <c r="G300" s="105">
        <f t="shared" si="54"/>
        <v>11800</v>
      </c>
      <c r="H300" s="105">
        <f t="shared" si="54"/>
        <v>0</v>
      </c>
      <c r="I300" s="105"/>
      <c r="J300" s="105"/>
      <c r="K300" s="105">
        <f>SUM(K297:K299)</f>
        <v>15300</v>
      </c>
      <c r="L300" s="105">
        <f>SUM(L297:L299)</f>
        <v>1800</v>
      </c>
      <c r="M300" s="105"/>
      <c r="N300" s="90">
        <f>SUM(N297:N299)</f>
        <v>0</v>
      </c>
    </row>
    <row r="301" spans="1:14" ht="25.5">
      <c r="A301" s="106" t="s">
        <v>155</v>
      </c>
      <c r="B301" s="107">
        <f>SUM(B300,B296,B292,B288)</f>
        <v>849300</v>
      </c>
      <c r="C301" s="107">
        <f>SUM(C300,C296,C292,C288)</f>
        <v>567000</v>
      </c>
      <c r="D301" s="107">
        <f>SUM(D300,D296,D292,D288)</f>
        <v>248900</v>
      </c>
      <c r="E301" s="108">
        <f aca="true" t="shared" si="55" ref="E301:N301">SUM(E300,E296,E292,E288)</f>
        <v>60600</v>
      </c>
      <c r="F301" s="108">
        <f t="shared" si="55"/>
        <v>18100</v>
      </c>
      <c r="G301" s="108">
        <f t="shared" si="55"/>
        <v>53100</v>
      </c>
      <c r="H301" s="108">
        <f t="shared" si="55"/>
        <v>17800</v>
      </c>
      <c r="I301" s="108">
        <f t="shared" si="55"/>
        <v>600</v>
      </c>
      <c r="J301" s="108">
        <f t="shared" si="55"/>
        <v>400</v>
      </c>
      <c r="K301" s="108">
        <f t="shared" si="55"/>
        <v>57800</v>
      </c>
      <c r="L301" s="108">
        <f t="shared" si="55"/>
        <v>40500</v>
      </c>
      <c r="M301" s="108">
        <f t="shared" si="55"/>
        <v>1700</v>
      </c>
      <c r="N301" s="107">
        <f t="shared" si="55"/>
        <v>31700</v>
      </c>
    </row>
    <row r="302" spans="1:14" ht="12.75">
      <c r="A302" s="95"/>
      <c r="B302" s="95"/>
      <c r="C302" s="96"/>
      <c r="D302" s="111"/>
      <c r="E302" s="96"/>
      <c r="F302" s="95"/>
      <c r="G302" s="95"/>
      <c r="H302" s="95"/>
      <c r="I302" s="98"/>
      <c r="J302" s="95"/>
      <c r="K302" s="96"/>
      <c r="L302" s="97"/>
      <c r="M302" s="97"/>
      <c r="N302" s="97"/>
    </row>
    <row r="303" spans="1:14" ht="15">
      <c r="A303" s="143" t="s">
        <v>113</v>
      </c>
      <c r="B303" s="143"/>
      <c r="C303" s="143"/>
      <c r="D303" s="143"/>
      <c r="E303" s="143"/>
      <c r="F303" s="143"/>
      <c r="G303" s="143"/>
      <c r="H303" s="143"/>
      <c r="I303" s="143"/>
      <c r="J303" s="143"/>
      <c r="K303" s="143"/>
      <c r="L303" s="143"/>
      <c r="M303" s="143"/>
      <c r="N303" s="143"/>
    </row>
    <row r="304" spans="1:14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">
      <c r="A305" s="143" t="s">
        <v>130</v>
      </c>
      <c r="B305" s="143"/>
      <c r="C305" s="143"/>
      <c r="D305" s="143"/>
      <c r="E305" s="143"/>
      <c r="F305" s="143"/>
      <c r="G305" s="143"/>
      <c r="H305" s="143"/>
      <c r="I305" s="143"/>
      <c r="J305" s="143"/>
      <c r="K305" s="143"/>
      <c r="L305" s="143"/>
      <c r="M305" s="143"/>
      <c r="N305" s="143"/>
    </row>
  </sheetData>
  <sheetProtection/>
  <mergeCells count="136">
    <mergeCell ref="M283:M284"/>
    <mergeCell ref="N283:N284"/>
    <mergeCell ref="A303:N303"/>
    <mergeCell ref="A305:N305"/>
    <mergeCell ref="A279:N279"/>
    <mergeCell ref="A280:L280"/>
    <mergeCell ref="A281:L281"/>
    <mergeCell ref="A282:C282"/>
    <mergeCell ref="L282:N282"/>
    <mergeCell ref="A283:A284"/>
    <mergeCell ref="D223:D224"/>
    <mergeCell ref="E223:L223"/>
    <mergeCell ref="B283:B284"/>
    <mergeCell ref="C283:C284"/>
    <mergeCell ref="D283:D284"/>
    <mergeCell ref="E283:L283"/>
    <mergeCell ref="A243:N243"/>
    <mergeCell ref="A245:N245"/>
    <mergeCell ref="B254:B255"/>
    <mergeCell ref="C254:C255"/>
    <mergeCell ref="M223:M224"/>
    <mergeCell ref="N223:N224"/>
    <mergeCell ref="A219:N219"/>
    <mergeCell ref="A220:L220"/>
    <mergeCell ref="A221:L221"/>
    <mergeCell ref="A222:C222"/>
    <mergeCell ref="L222:N222"/>
    <mergeCell ref="A223:A224"/>
    <mergeCell ref="B223:B224"/>
    <mergeCell ref="C223:C224"/>
    <mergeCell ref="D192:D193"/>
    <mergeCell ref="E192:L192"/>
    <mergeCell ref="M192:M193"/>
    <mergeCell ref="N192:N193"/>
    <mergeCell ref="A212:N212"/>
    <mergeCell ref="A214:N214"/>
    <mergeCell ref="A114:N114"/>
    <mergeCell ref="A116:N116"/>
    <mergeCell ref="B123:B124"/>
    <mergeCell ref="C123:C124"/>
    <mergeCell ref="D123:D124"/>
    <mergeCell ref="E123:L123"/>
    <mergeCell ref="M123:M124"/>
    <mergeCell ref="N123:N124"/>
    <mergeCell ref="A120:L120"/>
    <mergeCell ref="A121:L121"/>
    <mergeCell ref="A90:N90"/>
    <mergeCell ref="A91:L91"/>
    <mergeCell ref="A92:L92"/>
    <mergeCell ref="A93:C93"/>
    <mergeCell ref="L93:N93"/>
    <mergeCell ref="A94:A95"/>
    <mergeCell ref="M94:M95"/>
    <mergeCell ref="N94:N95"/>
    <mergeCell ref="C65:C66"/>
    <mergeCell ref="D65:D66"/>
    <mergeCell ref="E65:L65"/>
    <mergeCell ref="A36:A37"/>
    <mergeCell ref="A56:N56"/>
    <mergeCell ref="N65:N66"/>
    <mergeCell ref="M65:M66"/>
    <mergeCell ref="A61:N61"/>
    <mergeCell ref="A62:L62"/>
    <mergeCell ref="A63:L63"/>
    <mergeCell ref="A1:N1"/>
    <mergeCell ref="A2:L2"/>
    <mergeCell ref="A3:L3"/>
    <mergeCell ref="A4:B4"/>
    <mergeCell ref="K4:N4"/>
    <mergeCell ref="K35:N35"/>
    <mergeCell ref="B5:B6"/>
    <mergeCell ref="C5:C6"/>
    <mergeCell ref="D5:D6"/>
    <mergeCell ref="A33:L33"/>
    <mergeCell ref="D36:D37"/>
    <mergeCell ref="E36:L36"/>
    <mergeCell ref="A58:N58"/>
    <mergeCell ref="N36:N37"/>
    <mergeCell ref="B36:B37"/>
    <mergeCell ref="C36:C37"/>
    <mergeCell ref="M36:M37"/>
    <mergeCell ref="A5:A6"/>
    <mergeCell ref="N5:N6"/>
    <mergeCell ref="A25:N25"/>
    <mergeCell ref="A27:N27"/>
    <mergeCell ref="E5:L5"/>
    <mergeCell ref="D35:H35"/>
    <mergeCell ref="A32:N32"/>
    <mergeCell ref="A34:L34"/>
    <mergeCell ref="A35:B35"/>
    <mergeCell ref="A65:A66"/>
    <mergeCell ref="L64:N64"/>
    <mergeCell ref="B94:B95"/>
    <mergeCell ref="C94:C95"/>
    <mergeCell ref="D94:D95"/>
    <mergeCell ref="E94:L94"/>
    <mergeCell ref="A85:N85"/>
    <mergeCell ref="A87:N87"/>
    <mergeCell ref="A64:C64"/>
    <mergeCell ref="B65:B66"/>
    <mergeCell ref="A122:B122"/>
    <mergeCell ref="D122:H122"/>
    <mergeCell ref="K122:N122"/>
    <mergeCell ref="A123:A124"/>
    <mergeCell ref="A151:L151"/>
    <mergeCell ref="A152:L152"/>
    <mergeCell ref="A153:B153"/>
    <mergeCell ref="D153:H153"/>
    <mergeCell ref="K153:N153"/>
    <mergeCell ref="A154:A155"/>
    <mergeCell ref="B154:B155"/>
    <mergeCell ref="C154:C155"/>
    <mergeCell ref="D154:D155"/>
    <mergeCell ref="E154:L154"/>
    <mergeCell ref="M154:M155"/>
    <mergeCell ref="N154:N155"/>
    <mergeCell ref="A188:N188"/>
    <mergeCell ref="A189:L189"/>
    <mergeCell ref="A190:L190"/>
    <mergeCell ref="A191:C191"/>
    <mergeCell ref="M254:M255"/>
    <mergeCell ref="N254:N255"/>
    <mergeCell ref="L191:N191"/>
    <mergeCell ref="A192:A193"/>
    <mergeCell ref="B192:B193"/>
    <mergeCell ref="C192:C193"/>
    <mergeCell ref="A274:N274"/>
    <mergeCell ref="A276:N276"/>
    <mergeCell ref="A250:N250"/>
    <mergeCell ref="A251:L251"/>
    <mergeCell ref="A252:L252"/>
    <mergeCell ref="A253:C253"/>
    <mergeCell ref="L253:N253"/>
    <mergeCell ref="A254:A255"/>
    <mergeCell ref="D254:D255"/>
    <mergeCell ref="E254:L254"/>
  </mergeCells>
  <printOptions/>
  <pageMargins left="0.5118110236220472" right="0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P231"/>
  <sheetViews>
    <sheetView zoomScalePageLayoutView="0" workbookViewId="0" topLeftCell="A210">
      <selection activeCell="C224" sqref="C224:N225"/>
    </sheetView>
  </sheetViews>
  <sheetFormatPr defaultColWidth="9.00390625" defaultRowHeight="12.75"/>
  <cols>
    <col min="1" max="1" width="18.375" style="0" customWidth="1"/>
    <col min="2" max="2" width="10.625" style="0" customWidth="1"/>
    <col min="4" max="4" width="11.00390625" style="0" customWidth="1"/>
    <col min="15" max="15" width="10.125" style="0" bestFit="1" customWidth="1"/>
  </cols>
  <sheetData>
    <row r="3" spans="1:14" ht="12.75">
      <c r="A3" s="148" t="s">
        <v>40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4.25">
      <c r="A4" s="159" t="s">
        <v>97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81"/>
      <c r="N4" s="2"/>
    </row>
    <row r="5" spans="1:14" ht="16.5">
      <c r="A5" s="149" t="s">
        <v>162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52"/>
      <c r="N5" s="2"/>
    </row>
    <row r="6" spans="1:16" ht="12.75">
      <c r="A6" s="150"/>
      <c r="B6" s="150"/>
      <c r="C6" s="150"/>
      <c r="D6" s="2"/>
      <c r="E6" s="2"/>
      <c r="F6" s="2"/>
      <c r="G6" s="2"/>
      <c r="H6" s="2"/>
      <c r="I6" s="2"/>
      <c r="J6" s="2"/>
      <c r="M6" s="114"/>
      <c r="N6" s="114"/>
      <c r="O6" s="175" t="s">
        <v>167</v>
      </c>
      <c r="P6" s="175"/>
    </row>
    <row r="7" spans="1:16" ht="14.25">
      <c r="A7" s="146" t="s">
        <v>0</v>
      </c>
      <c r="B7" s="144" t="s">
        <v>176</v>
      </c>
      <c r="C7" s="144" t="s">
        <v>1</v>
      </c>
      <c r="D7" s="144" t="s">
        <v>119</v>
      </c>
      <c r="E7" s="154" t="s">
        <v>2</v>
      </c>
      <c r="F7" s="160"/>
      <c r="G7" s="160"/>
      <c r="H7" s="160"/>
      <c r="I7" s="160"/>
      <c r="J7" s="160"/>
      <c r="K7" s="160"/>
      <c r="L7" s="161"/>
      <c r="M7" s="164" t="s">
        <v>129</v>
      </c>
      <c r="N7" s="147" t="s">
        <v>123</v>
      </c>
      <c r="O7" s="115" t="s">
        <v>166</v>
      </c>
      <c r="P7" s="116"/>
    </row>
    <row r="8" spans="1:14" ht="108">
      <c r="A8" s="146"/>
      <c r="B8" s="144"/>
      <c r="C8" s="144"/>
      <c r="D8" s="144"/>
      <c r="E8" s="71" t="s">
        <v>120</v>
      </c>
      <c r="F8" s="71" t="s">
        <v>4</v>
      </c>
      <c r="G8" s="9" t="s">
        <v>6</v>
      </c>
      <c r="H8" s="9" t="s">
        <v>122</v>
      </c>
      <c r="I8" s="87" t="s">
        <v>46</v>
      </c>
      <c r="J8" s="9" t="s">
        <v>37</v>
      </c>
      <c r="K8" s="9" t="s">
        <v>8</v>
      </c>
      <c r="L8" s="9" t="s">
        <v>128</v>
      </c>
      <c r="M8" s="165"/>
      <c r="N8" s="147"/>
    </row>
    <row r="9" spans="1:14" ht="15.75">
      <c r="A9" s="4" t="s">
        <v>10</v>
      </c>
      <c r="B9" s="5">
        <f>C9+D9+N9+M9</f>
        <v>78060</v>
      </c>
      <c r="C9" s="5">
        <v>43460</v>
      </c>
      <c r="D9" s="5">
        <f>E9+F9+G9+H9+J9+K9+L9</f>
        <v>34600</v>
      </c>
      <c r="E9" s="18">
        <v>6000</v>
      </c>
      <c r="F9" s="72">
        <v>4000</v>
      </c>
      <c r="G9" s="18">
        <v>5000</v>
      </c>
      <c r="H9" s="18">
        <v>7000</v>
      </c>
      <c r="I9" s="18"/>
      <c r="J9" s="18"/>
      <c r="K9" s="6">
        <v>11000</v>
      </c>
      <c r="L9" s="6">
        <v>1600</v>
      </c>
      <c r="M9" s="6"/>
      <c r="N9" s="5"/>
    </row>
    <row r="10" spans="1:14" ht="15.75">
      <c r="A10" s="4" t="s">
        <v>11</v>
      </c>
      <c r="B10" s="5">
        <f>C10+D10+N10+M10</f>
        <v>76460</v>
      </c>
      <c r="C10" s="5">
        <v>43460</v>
      </c>
      <c r="D10" s="5">
        <f>E10+F10+G10+H10+J10+K10+L10+I10</f>
        <v>27500</v>
      </c>
      <c r="E10" s="18">
        <v>6000</v>
      </c>
      <c r="F10" s="72">
        <v>2000</v>
      </c>
      <c r="G10" s="18">
        <v>4500</v>
      </c>
      <c r="H10" s="18">
        <v>2000</v>
      </c>
      <c r="I10" s="18">
        <v>1000</v>
      </c>
      <c r="J10" s="18"/>
      <c r="K10" s="6">
        <v>6000</v>
      </c>
      <c r="L10" s="6">
        <v>6000</v>
      </c>
      <c r="M10" s="8">
        <v>500</v>
      </c>
      <c r="N10" s="5">
        <v>5000</v>
      </c>
    </row>
    <row r="11" spans="1:14" ht="15.75">
      <c r="A11" s="4" t="s">
        <v>12</v>
      </c>
      <c r="B11" s="5">
        <f>C11+D11+N11+M11</f>
        <v>92260</v>
      </c>
      <c r="C11" s="5">
        <v>50260</v>
      </c>
      <c r="D11" s="5">
        <f>E11+F11+G11+H11+J11+K11+L11</f>
        <v>36500</v>
      </c>
      <c r="E11" s="18">
        <v>6000</v>
      </c>
      <c r="F11" s="72">
        <v>2000</v>
      </c>
      <c r="G11" s="18">
        <v>4500</v>
      </c>
      <c r="H11" s="18">
        <v>2000</v>
      </c>
      <c r="I11" s="18"/>
      <c r="J11" s="18">
        <v>1000</v>
      </c>
      <c r="K11" s="6">
        <v>6000</v>
      </c>
      <c r="L11" s="6">
        <v>15000</v>
      </c>
      <c r="M11" s="8">
        <v>500</v>
      </c>
      <c r="N11" s="5">
        <v>5000</v>
      </c>
    </row>
    <row r="12" spans="1:14" ht="15.75">
      <c r="A12" s="103" t="s">
        <v>92</v>
      </c>
      <c r="B12" s="104">
        <f>SUM(B9:B11)</f>
        <v>246780</v>
      </c>
      <c r="C12" s="104">
        <f>SUM(C9:C11)</f>
        <v>137180</v>
      </c>
      <c r="D12" s="104">
        <f>SUM(D9:D11)</f>
        <v>98600</v>
      </c>
      <c r="E12" s="105">
        <f>SUM(E9:E11)</f>
        <v>18000</v>
      </c>
      <c r="F12" s="104">
        <f aca="true" t="shared" si="0" ref="F12:N12">SUM(F9:F11)</f>
        <v>8000</v>
      </c>
      <c r="G12" s="105">
        <f t="shared" si="0"/>
        <v>14000</v>
      </c>
      <c r="H12" s="105">
        <f t="shared" si="0"/>
        <v>11000</v>
      </c>
      <c r="I12" s="105">
        <f t="shared" si="0"/>
        <v>1000</v>
      </c>
      <c r="J12" s="105">
        <f t="shared" si="0"/>
        <v>1000</v>
      </c>
      <c r="K12" s="105">
        <f t="shared" si="0"/>
        <v>23000</v>
      </c>
      <c r="L12" s="105">
        <f t="shared" si="0"/>
        <v>22600</v>
      </c>
      <c r="M12" s="105">
        <f t="shared" si="0"/>
        <v>1000</v>
      </c>
      <c r="N12" s="104">
        <f t="shared" si="0"/>
        <v>10000</v>
      </c>
    </row>
    <row r="13" spans="1:14" ht="15.75">
      <c r="A13" s="4" t="s">
        <v>14</v>
      </c>
      <c r="B13" s="5">
        <f>C13+D13+N13+M13</f>
        <v>64260</v>
      </c>
      <c r="C13" s="5">
        <v>43460</v>
      </c>
      <c r="D13" s="5">
        <f>E13+F13+G13+H13+J13+K13+L13</f>
        <v>20300</v>
      </c>
      <c r="E13" s="18">
        <v>6000</v>
      </c>
      <c r="F13" s="72">
        <v>2000</v>
      </c>
      <c r="G13" s="18">
        <v>4600</v>
      </c>
      <c r="H13" s="18">
        <v>1000</v>
      </c>
      <c r="I13" s="18"/>
      <c r="J13" s="18"/>
      <c r="K13" s="6">
        <v>6000</v>
      </c>
      <c r="L13" s="6">
        <v>700</v>
      </c>
      <c r="M13" s="8">
        <v>500</v>
      </c>
      <c r="N13" s="5"/>
    </row>
    <row r="14" spans="1:14" ht="15.75">
      <c r="A14" s="4" t="s">
        <v>15</v>
      </c>
      <c r="B14" s="5">
        <f>C14+D14+N14+M14</f>
        <v>69160</v>
      </c>
      <c r="C14" s="5">
        <v>50260</v>
      </c>
      <c r="D14" s="5">
        <f>E14+F14+G14+H14+J14+K14+L14</f>
        <v>18900</v>
      </c>
      <c r="E14" s="18">
        <v>6000</v>
      </c>
      <c r="F14" s="72">
        <v>2000</v>
      </c>
      <c r="G14" s="18">
        <v>4200</v>
      </c>
      <c r="H14" s="18">
        <v>1000</v>
      </c>
      <c r="I14" s="18"/>
      <c r="J14" s="18"/>
      <c r="K14" s="6">
        <v>5000</v>
      </c>
      <c r="L14" s="6">
        <v>700</v>
      </c>
      <c r="M14" s="6"/>
      <c r="N14" s="8"/>
    </row>
    <row r="15" spans="1:14" ht="15.75">
      <c r="A15" s="4" t="s">
        <v>16</v>
      </c>
      <c r="B15" s="5">
        <f>C15+D15+N15+M15</f>
        <v>64760</v>
      </c>
      <c r="C15" s="5">
        <v>43460</v>
      </c>
      <c r="D15" s="5">
        <f>E15+F15+G15+H15+J15+K15+L15</f>
        <v>20300</v>
      </c>
      <c r="E15" s="18">
        <v>6000</v>
      </c>
      <c r="F15" s="72">
        <v>2000</v>
      </c>
      <c r="G15" s="18">
        <f>4100+1500</f>
        <v>5600</v>
      </c>
      <c r="H15" s="18">
        <v>1000</v>
      </c>
      <c r="I15" s="18"/>
      <c r="J15" s="18"/>
      <c r="K15" s="6">
        <v>5000</v>
      </c>
      <c r="L15" s="6">
        <v>700</v>
      </c>
      <c r="M15" s="8">
        <v>1000</v>
      </c>
      <c r="N15" s="8"/>
    </row>
    <row r="16" spans="1:14" ht="15.75">
      <c r="A16" s="103" t="s">
        <v>93</v>
      </c>
      <c r="B16" s="104">
        <f aca="true" t="shared" si="1" ref="B16:H16">SUM(B13:B15)</f>
        <v>198180</v>
      </c>
      <c r="C16" s="104">
        <f t="shared" si="1"/>
        <v>137180</v>
      </c>
      <c r="D16" s="104">
        <f t="shared" si="1"/>
        <v>59500</v>
      </c>
      <c r="E16" s="104">
        <f t="shared" si="1"/>
        <v>18000</v>
      </c>
      <c r="F16" s="104">
        <f t="shared" si="1"/>
        <v>6000</v>
      </c>
      <c r="G16" s="105">
        <f t="shared" si="1"/>
        <v>14400</v>
      </c>
      <c r="H16" s="105">
        <f t="shared" si="1"/>
        <v>3000</v>
      </c>
      <c r="I16" s="105"/>
      <c r="J16" s="105">
        <f>SUM(J13:J15)</f>
        <v>0</v>
      </c>
      <c r="K16" s="105">
        <f>SUM(K13:K15)</f>
        <v>16000</v>
      </c>
      <c r="L16" s="105">
        <f>SUM(L13:L15)</f>
        <v>2100</v>
      </c>
      <c r="M16" s="105">
        <f>SUM(M13:M15)</f>
        <v>1500</v>
      </c>
      <c r="N16" s="104">
        <f>SUM(N13:N15)</f>
        <v>0</v>
      </c>
    </row>
    <row r="17" spans="1:14" ht="15.75">
      <c r="A17" s="4" t="s">
        <v>18</v>
      </c>
      <c r="B17" s="5">
        <f>C17+D17+N17+M17</f>
        <v>58740</v>
      </c>
      <c r="C17" s="5">
        <v>41140</v>
      </c>
      <c r="D17" s="5">
        <f>E17+F17+G17+H17+J17+K17+L17</f>
        <v>17600</v>
      </c>
      <c r="E17" s="18">
        <v>4400</v>
      </c>
      <c r="F17" s="72">
        <v>2000</v>
      </c>
      <c r="G17" s="18">
        <v>4500</v>
      </c>
      <c r="H17" s="18">
        <v>1000</v>
      </c>
      <c r="I17" s="18"/>
      <c r="J17" s="18"/>
      <c r="K17" s="6">
        <v>5000</v>
      </c>
      <c r="L17" s="6">
        <v>700</v>
      </c>
      <c r="M17" s="6"/>
      <c r="N17" s="6"/>
    </row>
    <row r="18" spans="1:14" ht="15.75">
      <c r="A18" s="4" t="s">
        <v>19</v>
      </c>
      <c r="B18" s="5">
        <f>C18+D18+N18+M18</f>
        <v>58700</v>
      </c>
      <c r="C18" s="5">
        <v>41100</v>
      </c>
      <c r="D18" s="5">
        <f>E18+F18+G18+H18+J18+K18+L18</f>
        <v>17600</v>
      </c>
      <c r="E18" s="18">
        <v>4400</v>
      </c>
      <c r="F18" s="72">
        <v>2000</v>
      </c>
      <c r="G18" s="18">
        <v>4500</v>
      </c>
      <c r="H18" s="18">
        <v>1000</v>
      </c>
      <c r="I18" s="18"/>
      <c r="J18" s="18"/>
      <c r="K18" s="6">
        <v>5000</v>
      </c>
      <c r="L18" s="6">
        <v>700</v>
      </c>
      <c r="M18" s="8"/>
      <c r="N18" s="10"/>
    </row>
    <row r="19" spans="1:14" ht="15.75">
      <c r="A19" s="4" t="s">
        <v>20</v>
      </c>
      <c r="B19" s="5">
        <f>C19+D19+N19+M19</f>
        <v>58600</v>
      </c>
      <c r="C19" s="5">
        <v>41100</v>
      </c>
      <c r="D19" s="5">
        <f>E19+F19+G19+H19+J19+K19+L19</f>
        <v>17500</v>
      </c>
      <c r="E19" s="18">
        <v>4300</v>
      </c>
      <c r="F19" s="72">
        <v>2000</v>
      </c>
      <c r="G19" s="18">
        <v>4500</v>
      </c>
      <c r="H19" s="18">
        <v>1000</v>
      </c>
      <c r="I19" s="18"/>
      <c r="J19" s="18"/>
      <c r="K19" s="6">
        <v>5000</v>
      </c>
      <c r="L19" s="6">
        <v>700</v>
      </c>
      <c r="M19" s="6"/>
      <c r="N19" s="10"/>
    </row>
    <row r="20" spans="1:14" ht="15.75">
      <c r="A20" s="103" t="s">
        <v>94</v>
      </c>
      <c r="B20" s="104">
        <f aca="true" t="shared" si="2" ref="B20:H20">SUM(B17:B19)</f>
        <v>176040</v>
      </c>
      <c r="C20" s="104">
        <f t="shared" si="2"/>
        <v>123340</v>
      </c>
      <c r="D20" s="104">
        <f t="shared" si="2"/>
        <v>52700</v>
      </c>
      <c r="E20" s="105">
        <f t="shared" si="2"/>
        <v>13100</v>
      </c>
      <c r="F20" s="104">
        <f t="shared" si="2"/>
        <v>6000</v>
      </c>
      <c r="G20" s="105">
        <f t="shared" si="2"/>
        <v>13500</v>
      </c>
      <c r="H20" s="105">
        <f t="shared" si="2"/>
        <v>3000</v>
      </c>
      <c r="I20" s="105"/>
      <c r="J20" s="105"/>
      <c r="K20" s="105">
        <f>SUM(K17:K19)</f>
        <v>15000</v>
      </c>
      <c r="L20" s="105">
        <f>SUM(L17:L19)</f>
        <v>2100</v>
      </c>
      <c r="M20" s="105">
        <f>SUM(M17:M19)</f>
        <v>0</v>
      </c>
      <c r="N20" s="104">
        <f>SUM(N17:N19)</f>
        <v>0</v>
      </c>
    </row>
    <row r="21" spans="1:14" ht="15.75">
      <c r="A21" s="4" t="s">
        <v>22</v>
      </c>
      <c r="B21" s="5">
        <f>C21+D21+N21+M21</f>
        <v>58400</v>
      </c>
      <c r="C21" s="5">
        <v>41100</v>
      </c>
      <c r="D21" s="5">
        <f>E21+F21+G21+H21+J21+K21+L21</f>
        <v>17300</v>
      </c>
      <c r="E21" s="18">
        <v>4300</v>
      </c>
      <c r="F21" s="72">
        <v>2000</v>
      </c>
      <c r="G21" s="18">
        <v>4500</v>
      </c>
      <c r="H21" s="18">
        <v>1000</v>
      </c>
      <c r="I21" s="18"/>
      <c r="J21" s="18"/>
      <c r="K21" s="6">
        <v>4900</v>
      </c>
      <c r="L21" s="6">
        <v>600</v>
      </c>
      <c r="M21" s="8"/>
      <c r="N21" s="21"/>
    </row>
    <row r="22" spans="1:14" ht="15.75">
      <c r="A22" s="4" t="s">
        <v>23</v>
      </c>
      <c r="B22" s="5">
        <f>C22+D22+N22+M22</f>
        <v>58400</v>
      </c>
      <c r="C22" s="5">
        <v>41100</v>
      </c>
      <c r="D22" s="5">
        <f>E22+F22+G22+H22+J22+K22+L22</f>
        <v>17300</v>
      </c>
      <c r="E22" s="18">
        <v>4300</v>
      </c>
      <c r="F22" s="72">
        <v>2000</v>
      </c>
      <c r="G22" s="18">
        <v>4500</v>
      </c>
      <c r="H22" s="18">
        <v>1000</v>
      </c>
      <c r="I22" s="18"/>
      <c r="J22" s="18"/>
      <c r="K22" s="6">
        <v>4900</v>
      </c>
      <c r="L22" s="6">
        <v>600</v>
      </c>
      <c r="M22" s="6"/>
      <c r="N22" s="69"/>
    </row>
    <row r="23" spans="1:14" ht="15.75">
      <c r="A23" s="4" t="s">
        <v>24</v>
      </c>
      <c r="B23" s="5">
        <f>C23+D23+N23+M23</f>
        <v>57200</v>
      </c>
      <c r="C23" s="5">
        <v>41100</v>
      </c>
      <c r="D23" s="5">
        <f>E23+F23+G23+H23+J23+K23+L23</f>
        <v>16100</v>
      </c>
      <c r="E23" s="18">
        <v>4300</v>
      </c>
      <c r="F23" s="72">
        <v>1000</v>
      </c>
      <c r="G23" s="18">
        <v>4500</v>
      </c>
      <c r="H23" s="18">
        <v>1000</v>
      </c>
      <c r="I23" s="73"/>
      <c r="J23" s="18"/>
      <c r="K23" s="6">
        <v>4700</v>
      </c>
      <c r="L23" s="6">
        <v>600</v>
      </c>
      <c r="M23" s="6"/>
      <c r="N23" s="62"/>
    </row>
    <row r="24" spans="1:14" ht="15.75">
      <c r="A24" s="103" t="s">
        <v>95</v>
      </c>
      <c r="B24" s="104">
        <f aca="true" t="shared" si="3" ref="B24:H24">SUM(B21:B23)</f>
        <v>174000</v>
      </c>
      <c r="C24" s="104">
        <f t="shared" si="3"/>
        <v>123300</v>
      </c>
      <c r="D24" s="104">
        <f t="shared" si="3"/>
        <v>50700</v>
      </c>
      <c r="E24" s="105">
        <f t="shared" si="3"/>
        <v>12900</v>
      </c>
      <c r="F24" s="104">
        <f t="shared" si="3"/>
        <v>5000</v>
      </c>
      <c r="G24" s="105">
        <f t="shared" si="3"/>
        <v>13500</v>
      </c>
      <c r="H24" s="105">
        <f t="shared" si="3"/>
        <v>3000</v>
      </c>
      <c r="I24" s="105"/>
      <c r="J24" s="105"/>
      <c r="K24" s="105">
        <f>SUM(K21:K23)</f>
        <v>14500</v>
      </c>
      <c r="L24" s="105">
        <f>SUM(L21:L23)</f>
        <v>1800</v>
      </c>
      <c r="M24" s="105"/>
      <c r="N24" s="90">
        <f>SUM(N21:N23)</f>
        <v>0</v>
      </c>
    </row>
    <row r="25" spans="1:14" ht="25.5">
      <c r="A25" s="106" t="s">
        <v>164</v>
      </c>
      <c r="B25" s="107">
        <f>SUM(B24,B20,B16,B12)</f>
        <v>795000</v>
      </c>
      <c r="C25" s="107">
        <f>SUM(C24,C20,C16,C12)</f>
        <v>521000</v>
      </c>
      <c r="D25" s="107">
        <f>SUM(D24,D20,D16,D12)</f>
        <v>261500</v>
      </c>
      <c r="E25" s="108">
        <f aca="true" t="shared" si="4" ref="E25:N25">SUM(E24,E20,E16,E12)</f>
        <v>62000</v>
      </c>
      <c r="F25" s="108">
        <f t="shared" si="4"/>
        <v>25000</v>
      </c>
      <c r="G25" s="108">
        <f t="shared" si="4"/>
        <v>55400</v>
      </c>
      <c r="H25" s="108">
        <f t="shared" si="4"/>
        <v>20000</v>
      </c>
      <c r="I25" s="108">
        <f t="shared" si="4"/>
        <v>1000</v>
      </c>
      <c r="J25" s="108">
        <f t="shared" si="4"/>
        <v>1000</v>
      </c>
      <c r="K25" s="108">
        <f t="shared" si="4"/>
        <v>68500</v>
      </c>
      <c r="L25" s="108">
        <f t="shared" si="4"/>
        <v>28600</v>
      </c>
      <c r="M25" s="108">
        <f t="shared" si="4"/>
        <v>2500</v>
      </c>
      <c r="N25" s="107">
        <f t="shared" si="4"/>
        <v>10000</v>
      </c>
    </row>
    <row r="26" spans="1:14" ht="12.75">
      <c r="A26" s="95"/>
      <c r="B26" s="95"/>
      <c r="C26" s="96"/>
      <c r="D26" s="111"/>
      <c r="E26" s="96"/>
      <c r="F26" s="95"/>
      <c r="G26" s="95"/>
      <c r="H26" s="95"/>
      <c r="I26" s="98"/>
      <c r="J26" s="95"/>
      <c r="K26" s="96"/>
      <c r="L26" s="97"/>
      <c r="M26" s="97"/>
      <c r="N26" s="97"/>
    </row>
    <row r="27" spans="1:14" ht="15">
      <c r="A27" s="143" t="s">
        <v>113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143" t="s">
        <v>130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</row>
    <row r="30" spans="1:14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2" ht="12.75">
      <c r="A32" s="113" t="s">
        <v>165</v>
      </c>
    </row>
    <row r="33" spans="1:12" ht="12.75">
      <c r="A33" s="148" t="s">
        <v>40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</row>
    <row r="34" spans="1:12" ht="14.25">
      <c r="A34" s="159" t="s">
        <v>97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81"/>
    </row>
    <row r="35" spans="1:12" ht="16.5">
      <c r="A35" s="149" t="s">
        <v>162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52"/>
    </row>
    <row r="36" spans="1:12" ht="14.25">
      <c r="A36" s="150"/>
      <c r="B36" s="150"/>
      <c r="C36" s="2"/>
      <c r="D36" s="166" t="s">
        <v>127</v>
      </c>
      <c r="E36" s="166"/>
      <c r="F36" s="166"/>
      <c r="G36" s="166"/>
      <c r="H36" s="166"/>
      <c r="I36" s="82"/>
      <c r="J36" s="167"/>
      <c r="K36" s="167"/>
      <c r="L36" s="167"/>
    </row>
    <row r="37" spans="1:12" ht="14.25">
      <c r="A37" s="146" t="s">
        <v>0</v>
      </c>
      <c r="B37" s="144" t="s">
        <v>176</v>
      </c>
      <c r="C37" s="144"/>
      <c r="D37" s="144" t="s">
        <v>1</v>
      </c>
      <c r="E37" s="154" t="s">
        <v>2</v>
      </c>
      <c r="F37" s="160"/>
      <c r="G37" s="160"/>
      <c r="H37" s="160"/>
      <c r="I37" s="160"/>
      <c r="J37" s="160"/>
      <c r="K37" s="161"/>
      <c r="L37" s="147" t="s">
        <v>120</v>
      </c>
    </row>
    <row r="38" spans="1:12" ht="45">
      <c r="A38" s="146"/>
      <c r="B38" s="144"/>
      <c r="C38" s="144"/>
      <c r="D38" s="144"/>
      <c r="E38" s="99" t="s">
        <v>138</v>
      </c>
      <c r="F38" s="9" t="s">
        <v>139</v>
      </c>
      <c r="G38" s="9" t="s">
        <v>140</v>
      </c>
      <c r="H38" s="71"/>
      <c r="I38" s="71" t="s">
        <v>125</v>
      </c>
      <c r="J38" s="9"/>
      <c r="K38" s="9"/>
      <c r="L38" s="147"/>
    </row>
    <row r="39" spans="1:12" ht="15.75">
      <c r="A39" s="4" t="s">
        <v>10</v>
      </c>
      <c r="B39" s="5">
        <f>C39+D39+L39</f>
        <v>49460</v>
      </c>
      <c r="C39" s="5"/>
      <c r="D39" s="5">
        <f>E39+I39</f>
        <v>43460</v>
      </c>
      <c r="E39" s="18">
        <f>F39+G39</f>
        <v>31460</v>
      </c>
      <c r="F39" s="6">
        <v>17860</v>
      </c>
      <c r="G39" s="6">
        <v>13600</v>
      </c>
      <c r="H39" s="18"/>
      <c r="I39" s="72">
        <v>12000</v>
      </c>
      <c r="J39" s="6"/>
      <c r="K39" s="6"/>
      <c r="L39" s="18">
        <v>6000</v>
      </c>
    </row>
    <row r="40" spans="1:12" ht="15.75">
      <c r="A40" s="4" t="s">
        <v>11</v>
      </c>
      <c r="B40" s="5">
        <f>C40+D40+L40</f>
        <v>49460</v>
      </c>
      <c r="C40" s="5"/>
      <c r="D40" s="5">
        <f>E40+I40</f>
        <v>43460</v>
      </c>
      <c r="E40" s="18">
        <f aca="true" t="shared" si="5" ref="E40:E53">F40+G40</f>
        <v>31460</v>
      </c>
      <c r="F40" s="6">
        <v>17860</v>
      </c>
      <c r="G40" s="6">
        <v>13600</v>
      </c>
      <c r="H40" s="18"/>
      <c r="I40" s="72">
        <v>12000</v>
      </c>
      <c r="J40" s="6"/>
      <c r="K40" s="6"/>
      <c r="L40" s="18">
        <v>6000</v>
      </c>
    </row>
    <row r="41" spans="1:12" ht="15.75">
      <c r="A41" s="4" t="s">
        <v>12</v>
      </c>
      <c r="B41" s="5">
        <f>C41+D41+L41</f>
        <v>56260</v>
      </c>
      <c r="C41" s="5"/>
      <c r="D41" s="5">
        <f>E41+I41</f>
        <v>50260</v>
      </c>
      <c r="E41" s="18">
        <f t="shared" si="5"/>
        <v>38260</v>
      </c>
      <c r="F41" s="6">
        <v>17860</v>
      </c>
      <c r="G41" s="6">
        <v>20400</v>
      </c>
      <c r="H41" s="18"/>
      <c r="I41" s="72">
        <v>12000</v>
      </c>
      <c r="J41" s="6"/>
      <c r="K41" s="6"/>
      <c r="L41" s="18">
        <v>6000</v>
      </c>
    </row>
    <row r="42" spans="1:12" ht="15.75">
      <c r="A42" s="27" t="s">
        <v>92</v>
      </c>
      <c r="B42" s="28">
        <f aca="true" t="shared" si="6" ref="B42:L42">SUM(B39:B41)</f>
        <v>155180</v>
      </c>
      <c r="C42" s="28">
        <f t="shared" si="6"/>
        <v>0</v>
      </c>
      <c r="D42" s="28">
        <f t="shared" si="6"/>
        <v>137180</v>
      </c>
      <c r="E42" s="29">
        <f t="shared" si="6"/>
        <v>101180</v>
      </c>
      <c r="F42" s="29">
        <f t="shared" si="6"/>
        <v>53580</v>
      </c>
      <c r="G42" s="29">
        <f t="shared" si="6"/>
        <v>47600</v>
      </c>
      <c r="H42" s="29">
        <f t="shared" si="6"/>
        <v>0</v>
      </c>
      <c r="I42" s="28">
        <f t="shared" si="6"/>
        <v>36000</v>
      </c>
      <c r="J42" s="29">
        <f t="shared" si="6"/>
        <v>0</v>
      </c>
      <c r="K42" s="29">
        <f t="shared" si="6"/>
        <v>0</v>
      </c>
      <c r="L42" s="29">
        <f t="shared" si="6"/>
        <v>18000</v>
      </c>
    </row>
    <row r="43" spans="1:12" ht="15.75">
      <c r="A43" s="4" t="s">
        <v>14</v>
      </c>
      <c r="B43" s="5">
        <f>C43+D43+L43</f>
        <v>49460</v>
      </c>
      <c r="C43" s="16"/>
      <c r="D43" s="5">
        <f>E43+I43</f>
        <v>43460</v>
      </c>
      <c r="E43" s="18">
        <f t="shared" si="5"/>
        <v>31460</v>
      </c>
      <c r="F43" s="6">
        <v>17860</v>
      </c>
      <c r="G43" s="6">
        <v>13600</v>
      </c>
      <c r="H43" s="18"/>
      <c r="I43" s="72">
        <v>12000</v>
      </c>
      <c r="J43" s="6"/>
      <c r="K43" s="6"/>
      <c r="L43" s="18">
        <v>6000</v>
      </c>
    </row>
    <row r="44" spans="1:12" ht="15.75">
      <c r="A44" s="4" t="s">
        <v>15</v>
      </c>
      <c r="B44" s="5">
        <f>C44+D44+L44</f>
        <v>56260</v>
      </c>
      <c r="C44" s="16"/>
      <c r="D44" s="5">
        <f>E44+I44</f>
        <v>50260</v>
      </c>
      <c r="E44" s="18">
        <f t="shared" si="5"/>
        <v>38260</v>
      </c>
      <c r="F44" s="6">
        <v>17860</v>
      </c>
      <c r="G44" s="6">
        <v>20400</v>
      </c>
      <c r="H44" s="18"/>
      <c r="I44" s="72">
        <v>12000</v>
      </c>
      <c r="J44" s="6"/>
      <c r="K44" s="6"/>
      <c r="L44" s="18">
        <v>6000</v>
      </c>
    </row>
    <row r="45" spans="1:12" ht="15.75">
      <c r="A45" s="4" t="s">
        <v>16</v>
      </c>
      <c r="B45" s="5">
        <f>C45+D45+L45</f>
        <v>49460</v>
      </c>
      <c r="C45" s="16"/>
      <c r="D45" s="5">
        <f>E45+I45</f>
        <v>43460</v>
      </c>
      <c r="E45" s="18">
        <f t="shared" si="5"/>
        <v>31460</v>
      </c>
      <c r="F45" s="6">
        <v>17860</v>
      </c>
      <c r="G45" s="6">
        <v>13600</v>
      </c>
      <c r="H45" s="18"/>
      <c r="I45" s="72">
        <v>12000</v>
      </c>
      <c r="J45" s="6"/>
      <c r="K45" s="6"/>
      <c r="L45" s="18">
        <v>6000</v>
      </c>
    </row>
    <row r="46" spans="1:12" ht="15.75">
      <c r="A46" s="27" t="s">
        <v>93</v>
      </c>
      <c r="B46" s="28">
        <f aca="true" t="shared" si="7" ref="B46:L46">SUM(B43:B45)</f>
        <v>155180</v>
      </c>
      <c r="C46" s="64">
        <f t="shared" si="7"/>
        <v>0</v>
      </c>
      <c r="D46" s="28">
        <f t="shared" si="7"/>
        <v>137180</v>
      </c>
      <c r="E46" s="28">
        <f t="shared" si="7"/>
        <v>101180</v>
      </c>
      <c r="F46" s="29">
        <f t="shared" si="7"/>
        <v>53580</v>
      </c>
      <c r="G46" s="29">
        <f t="shared" si="7"/>
        <v>47600</v>
      </c>
      <c r="H46" s="29">
        <f t="shared" si="7"/>
        <v>0</v>
      </c>
      <c r="I46" s="28">
        <f t="shared" si="7"/>
        <v>36000</v>
      </c>
      <c r="J46" s="29">
        <f t="shared" si="7"/>
        <v>0</v>
      </c>
      <c r="K46" s="29">
        <f t="shared" si="7"/>
        <v>0</v>
      </c>
      <c r="L46" s="28">
        <f t="shared" si="7"/>
        <v>18000</v>
      </c>
    </row>
    <row r="47" spans="1:12" ht="15.75">
      <c r="A47" s="4" t="s">
        <v>18</v>
      </c>
      <c r="B47" s="5">
        <f>C47+D47+L47</f>
        <v>45540</v>
      </c>
      <c r="C47" s="16"/>
      <c r="D47" s="5">
        <f>E47+I47</f>
        <v>41140</v>
      </c>
      <c r="E47" s="18">
        <f t="shared" si="5"/>
        <v>29140</v>
      </c>
      <c r="F47" s="6">
        <v>17860</v>
      </c>
      <c r="G47" s="6">
        <v>11280</v>
      </c>
      <c r="H47" s="18"/>
      <c r="I47" s="72">
        <v>12000</v>
      </c>
      <c r="J47" s="6"/>
      <c r="K47" s="6"/>
      <c r="L47" s="18">
        <v>4400</v>
      </c>
    </row>
    <row r="48" spans="1:12" ht="15.75">
      <c r="A48" s="4" t="s">
        <v>19</v>
      </c>
      <c r="B48" s="5">
        <f>C48+D48+L48</f>
        <v>45500</v>
      </c>
      <c r="C48" s="16"/>
      <c r="D48" s="5">
        <f>E48+I48</f>
        <v>41100</v>
      </c>
      <c r="E48" s="18">
        <f t="shared" si="5"/>
        <v>29100</v>
      </c>
      <c r="F48" s="6">
        <v>17860</v>
      </c>
      <c r="G48" s="6">
        <v>11240</v>
      </c>
      <c r="H48" s="18"/>
      <c r="I48" s="72">
        <v>12000</v>
      </c>
      <c r="J48" s="6"/>
      <c r="K48" s="6"/>
      <c r="L48" s="18">
        <v>4400</v>
      </c>
    </row>
    <row r="49" spans="1:12" ht="15.75">
      <c r="A49" s="4" t="s">
        <v>20</v>
      </c>
      <c r="B49" s="5">
        <f>C49+D49+L49</f>
        <v>45400</v>
      </c>
      <c r="C49" s="16"/>
      <c r="D49" s="5">
        <f>E49+I49</f>
        <v>41100</v>
      </c>
      <c r="E49" s="18">
        <f t="shared" si="5"/>
        <v>29100</v>
      </c>
      <c r="F49" s="6">
        <v>17860</v>
      </c>
      <c r="G49" s="6">
        <v>11240</v>
      </c>
      <c r="H49" s="18"/>
      <c r="I49" s="72">
        <v>12000</v>
      </c>
      <c r="J49" s="6"/>
      <c r="K49" s="6"/>
      <c r="L49" s="18">
        <v>4300</v>
      </c>
    </row>
    <row r="50" spans="1:12" ht="15.75">
      <c r="A50" s="27" t="s">
        <v>94</v>
      </c>
      <c r="B50" s="28">
        <f aca="true" t="shared" si="8" ref="B50:L50">SUM(B47:B49)</f>
        <v>136440</v>
      </c>
      <c r="C50" s="16">
        <f t="shared" si="8"/>
        <v>0</v>
      </c>
      <c r="D50" s="28">
        <f t="shared" si="8"/>
        <v>123340</v>
      </c>
      <c r="E50" s="29">
        <f t="shared" si="8"/>
        <v>87340</v>
      </c>
      <c r="F50" s="29">
        <f t="shared" si="8"/>
        <v>53580</v>
      </c>
      <c r="G50" s="29">
        <f t="shared" si="8"/>
        <v>33760</v>
      </c>
      <c r="H50" s="29">
        <f t="shared" si="8"/>
        <v>0</v>
      </c>
      <c r="I50" s="28">
        <f t="shared" si="8"/>
        <v>36000</v>
      </c>
      <c r="J50" s="29">
        <f t="shared" si="8"/>
        <v>0</v>
      </c>
      <c r="K50" s="29">
        <f t="shared" si="8"/>
        <v>0</v>
      </c>
      <c r="L50" s="29">
        <f t="shared" si="8"/>
        <v>13100</v>
      </c>
    </row>
    <row r="51" spans="1:12" ht="15.75">
      <c r="A51" s="4" t="s">
        <v>22</v>
      </c>
      <c r="B51" s="5">
        <f>C51+D51+L51</f>
        <v>45400</v>
      </c>
      <c r="C51" s="16"/>
      <c r="D51" s="5">
        <f>E51+I51</f>
        <v>41100</v>
      </c>
      <c r="E51" s="18">
        <f t="shared" si="5"/>
        <v>29100</v>
      </c>
      <c r="F51" s="6">
        <v>17860</v>
      </c>
      <c r="G51" s="6">
        <v>11240</v>
      </c>
      <c r="H51" s="18"/>
      <c r="I51" s="72">
        <v>12000</v>
      </c>
      <c r="J51" s="6"/>
      <c r="K51" s="6"/>
      <c r="L51" s="18">
        <v>4300</v>
      </c>
    </row>
    <row r="52" spans="1:12" ht="15.75">
      <c r="A52" s="4" t="s">
        <v>23</v>
      </c>
      <c r="B52" s="5">
        <f>C52+D52+L52</f>
        <v>45400</v>
      </c>
      <c r="C52" s="16"/>
      <c r="D52" s="5">
        <f>E52+I52</f>
        <v>41100</v>
      </c>
      <c r="E52" s="18">
        <f t="shared" si="5"/>
        <v>29100</v>
      </c>
      <c r="F52" s="6">
        <v>17860</v>
      </c>
      <c r="G52" s="6">
        <v>11240</v>
      </c>
      <c r="H52" s="18"/>
      <c r="I52" s="72">
        <v>12000</v>
      </c>
      <c r="J52" s="6"/>
      <c r="K52" s="6"/>
      <c r="L52" s="18">
        <v>4300</v>
      </c>
    </row>
    <row r="53" spans="1:12" ht="15.75">
      <c r="A53" s="4" t="s">
        <v>24</v>
      </c>
      <c r="B53" s="5">
        <f>C53+D53+L53</f>
        <v>45400</v>
      </c>
      <c r="C53" s="16"/>
      <c r="D53" s="5">
        <f>E53+I53</f>
        <v>41100</v>
      </c>
      <c r="E53" s="18">
        <f t="shared" si="5"/>
        <v>29100</v>
      </c>
      <c r="F53" s="6">
        <v>17860</v>
      </c>
      <c r="G53" s="6">
        <v>11240</v>
      </c>
      <c r="H53" s="73"/>
      <c r="I53" s="72">
        <v>12000</v>
      </c>
      <c r="J53" s="6"/>
      <c r="K53" s="6"/>
      <c r="L53" s="18">
        <v>4300</v>
      </c>
    </row>
    <row r="54" spans="1:12" ht="15.75">
      <c r="A54" s="89" t="s">
        <v>95</v>
      </c>
      <c r="B54" s="28">
        <f>SUM(B51:B53)</f>
        <v>136200</v>
      </c>
      <c r="C54" s="28">
        <f>SUM(C51:C53)</f>
        <v>0</v>
      </c>
      <c r="D54" s="28">
        <f>SUM(D51:D53)</f>
        <v>123300</v>
      </c>
      <c r="E54" s="29">
        <f>SUM(E51:E53)</f>
        <v>87300</v>
      </c>
      <c r="F54" s="29">
        <f aca="true" t="shared" si="9" ref="F54:L54">SUM(F51:F53)</f>
        <v>53580</v>
      </c>
      <c r="G54" s="29">
        <f t="shared" si="9"/>
        <v>33720</v>
      </c>
      <c r="H54" s="29">
        <f t="shared" si="9"/>
        <v>0</v>
      </c>
      <c r="I54" s="28">
        <f t="shared" si="9"/>
        <v>36000</v>
      </c>
      <c r="J54" s="29">
        <f t="shared" si="9"/>
        <v>0</v>
      </c>
      <c r="K54" s="29">
        <f t="shared" si="9"/>
        <v>0</v>
      </c>
      <c r="L54" s="29">
        <f t="shared" si="9"/>
        <v>12900</v>
      </c>
    </row>
    <row r="55" spans="1:12" ht="15.75">
      <c r="A55" s="77" t="s">
        <v>163</v>
      </c>
      <c r="B55" s="78">
        <f aca="true" t="shared" si="10" ref="B55:L55">SUM(B54,B50,B46,B42)</f>
        <v>583000</v>
      </c>
      <c r="C55" s="78">
        <f t="shared" si="10"/>
        <v>0</v>
      </c>
      <c r="D55" s="78">
        <f t="shared" si="10"/>
        <v>521000</v>
      </c>
      <c r="E55" s="79">
        <f t="shared" si="10"/>
        <v>377000</v>
      </c>
      <c r="F55" s="79">
        <f t="shared" si="10"/>
        <v>214320</v>
      </c>
      <c r="G55" s="79">
        <f t="shared" si="10"/>
        <v>162680</v>
      </c>
      <c r="H55" s="79">
        <f t="shared" si="10"/>
        <v>0</v>
      </c>
      <c r="I55" s="79">
        <f t="shared" si="10"/>
        <v>144000</v>
      </c>
      <c r="J55" s="79">
        <f t="shared" si="10"/>
        <v>0</v>
      </c>
      <c r="K55" s="79">
        <f t="shared" si="10"/>
        <v>0</v>
      </c>
      <c r="L55" s="79">
        <f t="shared" si="10"/>
        <v>62000</v>
      </c>
    </row>
    <row r="61" spans="1:14" ht="12.75">
      <c r="A61" s="148" t="s">
        <v>40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</row>
    <row r="62" spans="1:14" ht="14.25">
      <c r="A62" s="159" t="s">
        <v>97</v>
      </c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81"/>
      <c r="N62" s="2"/>
    </row>
    <row r="63" spans="1:16" ht="16.5">
      <c r="A63" s="149" t="s">
        <v>162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52"/>
      <c r="N63" s="2"/>
      <c r="O63" s="175" t="s">
        <v>168</v>
      </c>
      <c r="P63" s="175"/>
    </row>
    <row r="64" spans="1:16" ht="12.75">
      <c r="A64" s="150"/>
      <c r="B64" s="150"/>
      <c r="C64" s="150"/>
      <c r="D64" s="2"/>
      <c r="E64" s="2"/>
      <c r="F64" s="2"/>
      <c r="G64" s="2"/>
      <c r="H64" s="2"/>
      <c r="I64" s="2"/>
      <c r="J64" s="2"/>
      <c r="M64" s="114"/>
      <c r="N64" s="114"/>
      <c r="O64" s="115" t="s">
        <v>169</v>
      </c>
      <c r="P64" s="116"/>
    </row>
    <row r="65" spans="1:14" ht="14.25">
      <c r="A65" s="146" t="s">
        <v>0</v>
      </c>
      <c r="B65" s="144" t="s">
        <v>176</v>
      </c>
      <c r="C65" s="144" t="s">
        <v>1</v>
      </c>
      <c r="D65" s="144" t="s">
        <v>119</v>
      </c>
      <c r="E65" s="154" t="s">
        <v>2</v>
      </c>
      <c r="F65" s="160"/>
      <c r="G65" s="160"/>
      <c r="H65" s="160"/>
      <c r="I65" s="160"/>
      <c r="J65" s="160"/>
      <c r="K65" s="160"/>
      <c r="L65" s="161"/>
      <c r="M65" s="164" t="s">
        <v>129</v>
      </c>
      <c r="N65" s="147" t="s">
        <v>123</v>
      </c>
    </row>
    <row r="66" spans="1:14" ht="108">
      <c r="A66" s="146"/>
      <c r="B66" s="144"/>
      <c r="C66" s="144"/>
      <c r="D66" s="144"/>
      <c r="E66" s="71" t="s">
        <v>120</v>
      </c>
      <c r="F66" s="71" t="s">
        <v>4</v>
      </c>
      <c r="G66" s="9" t="s">
        <v>6</v>
      </c>
      <c r="H66" s="9" t="s">
        <v>122</v>
      </c>
      <c r="I66" s="87" t="s">
        <v>46</v>
      </c>
      <c r="J66" s="9" t="s">
        <v>37</v>
      </c>
      <c r="K66" s="9" t="s">
        <v>8</v>
      </c>
      <c r="L66" s="9" t="s">
        <v>128</v>
      </c>
      <c r="M66" s="165"/>
      <c r="N66" s="147"/>
    </row>
    <row r="67" spans="1:14" ht="15.75">
      <c r="A67" s="4" t="s">
        <v>10</v>
      </c>
      <c r="B67" s="5">
        <f>C67+D67+N67+M67</f>
        <v>78060</v>
      </c>
      <c r="C67" s="5">
        <v>43460</v>
      </c>
      <c r="D67" s="5">
        <f>E67+F67+G67+H67+J67+K67+L67</f>
        <v>34600</v>
      </c>
      <c r="E67" s="18">
        <v>6000</v>
      </c>
      <c r="F67" s="72">
        <v>4000</v>
      </c>
      <c r="G67" s="18">
        <v>5000</v>
      </c>
      <c r="H67" s="18">
        <v>7000</v>
      </c>
      <c r="I67" s="18"/>
      <c r="J67" s="18"/>
      <c r="K67" s="6">
        <v>11000</v>
      </c>
      <c r="L67" s="6">
        <v>1600</v>
      </c>
      <c r="M67" s="6"/>
      <c r="N67" s="5"/>
    </row>
    <row r="68" spans="1:15" ht="15.75">
      <c r="A68" s="4" t="s">
        <v>11</v>
      </c>
      <c r="B68" s="5">
        <f>C68+D68+N68+M68</f>
        <v>86460</v>
      </c>
      <c r="C68" s="5">
        <v>43460</v>
      </c>
      <c r="D68" s="5">
        <f>E68+F68+G68+H68+J68+K68+L68+I68</f>
        <v>37500</v>
      </c>
      <c r="E68" s="18">
        <v>6000</v>
      </c>
      <c r="F68" s="72">
        <v>2000</v>
      </c>
      <c r="G68" s="18">
        <v>4500</v>
      </c>
      <c r="H68" s="18">
        <v>2000</v>
      </c>
      <c r="I68" s="83">
        <f>1000+9010</f>
        <v>10010</v>
      </c>
      <c r="J68" s="18"/>
      <c r="K68" s="84">
        <f>6000+990</f>
        <v>6990</v>
      </c>
      <c r="L68" s="6">
        <v>6000</v>
      </c>
      <c r="M68" s="8">
        <v>500</v>
      </c>
      <c r="N68" s="5">
        <v>5000</v>
      </c>
      <c r="O68" s="117" t="s">
        <v>170</v>
      </c>
    </row>
    <row r="69" spans="1:15" ht="15.75">
      <c r="A69" s="4" t="s">
        <v>12</v>
      </c>
      <c r="B69" s="5">
        <f>C69+D69+N69+M69</f>
        <v>92260</v>
      </c>
      <c r="C69" s="5">
        <v>50260</v>
      </c>
      <c r="D69" s="5">
        <f>E69+F69+G69+H69+J69+K69+L69</f>
        <v>36500</v>
      </c>
      <c r="E69" s="18">
        <v>6000</v>
      </c>
      <c r="F69" s="72">
        <v>2000</v>
      </c>
      <c r="G69" s="18">
        <v>4500</v>
      </c>
      <c r="H69" s="18">
        <v>2000</v>
      </c>
      <c r="I69" s="18"/>
      <c r="J69" s="18">
        <v>1000</v>
      </c>
      <c r="K69" s="6">
        <v>6000</v>
      </c>
      <c r="L69" s="6">
        <v>15000</v>
      </c>
      <c r="M69" s="8">
        <v>500</v>
      </c>
      <c r="N69" s="5">
        <v>5000</v>
      </c>
      <c r="O69" s="117" t="s">
        <v>171</v>
      </c>
    </row>
    <row r="70" spans="1:14" ht="15.75">
      <c r="A70" s="103" t="s">
        <v>92</v>
      </c>
      <c r="B70" s="104">
        <f>SUM(B67:B69)</f>
        <v>256780</v>
      </c>
      <c r="C70" s="104">
        <f>SUM(C67:C69)</f>
        <v>137180</v>
      </c>
      <c r="D70" s="104">
        <f>SUM(D67:D69)</f>
        <v>108600</v>
      </c>
      <c r="E70" s="105">
        <f>SUM(E67:E69)</f>
        <v>18000</v>
      </c>
      <c r="F70" s="104">
        <f aca="true" t="shared" si="11" ref="F70:N70">SUM(F67:F69)</f>
        <v>8000</v>
      </c>
      <c r="G70" s="105">
        <f t="shared" si="11"/>
        <v>14000</v>
      </c>
      <c r="H70" s="105">
        <f t="shared" si="11"/>
        <v>11000</v>
      </c>
      <c r="I70" s="105">
        <f t="shared" si="11"/>
        <v>10010</v>
      </c>
      <c r="J70" s="105">
        <f t="shared" si="11"/>
        <v>1000</v>
      </c>
      <c r="K70" s="105">
        <f t="shared" si="11"/>
        <v>23990</v>
      </c>
      <c r="L70" s="105">
        <f t="shared" si="11"/>
        <v>22600</v>
      </c>
      <c r="M70" s="105">
        <f t="shared" si="11"/>
        <v>1000</v>
      </c>
      <c r="N70" s="104">
        <f t="shared" si="11"/>
        <v>10000</v>
      </c>
    </row>
    <row r="71" spans="1:14" ht="15.75">
      <c r="A71" s="4" t="s">
        <v>14</v>
      </c>
      <c r="B71" s="5">
        <f>C71+D71+N71+M71</f>
        <v>64260</v>
      </c>
      <c r="C71" s="5">
        <v>43460</v>
      </c>
      <c r="D71" s="5">
        <f>E71+F71+G71+H71+J71+K71+L71</f>
        <v>20300</v>
      </c>
      <c r="E71" s="18">
        <v>6000</v>
      </c>
      <c r="F71" s="72">
        <v>2000</v>
      </c>
      <c r="G71" s="18">
        <v>4600</v>
      </c>
      <c r="H71" s="18">
        <v>1000</v>
      </c>
      <c r="I71" s="18"/>
      <c r="J71" s="18"/>
      <c r="K71" s="6">
        <v>6000</v>
      </c>
      <c r="L71" s="6">
        <v>700</v>
      </c>
      <c r="M71" s="8">
        <v>500</v>
      </c>
      <c r="N71" s="5"/>
    </row>
    <row r="72" spans="1:14" ht="15.75">
      <c r="A72" s="4" t="s">
        <v>15</v>
      </c>
      <c r="B72" s="5">
        <f>C72+D72+N72+M72</f>
        <v>69160</v>
      </c>
      <c r="C72" s="5">
        <v>50260</v>
      </c>
      <c r="D72" s="5">
        <f>E72+F72+G72+H72+J72+K72+L72</f>
        <v>18900</v>
      </c>
      <c r="E72" s="18">
        <v>6000</v>
      </c>
      <c r="F72" s="72">
        <v>2000</v>
      </c>
      <c r="G72" s="18">
        <v>4200</v>
      </c>
      <c r="H72" s="18">
        <v>1000</v>
      </c>
      <c r="I72" s="18"/>
      <c r="J72" s="18"/>
      <c r="K72" s="6">
        <v>5000</v>
      </c>
      <c r="L72" s="6">
        <v>700</v>
      </c>
      <c r="M72" s="6"/>
      <c r="N72" s="8"/>
    </row>
    <row r="73" spans="1:14" ht="15.75">
      <c r="A73" s="4" t="s">
        <v>16</v>
      </c>
      <c r="B73" s="5">
        <f>C73+D73+N73+M73</f>
        <v>64760</v>
      </c>
      <c r="C73" s="5">
        <v>43460</v>
      </c>
      <c r="D73" s="5">
        <f>E73+F73+G73+H73+J73+K73+L73</f>
        <v>20300</v>
      </c>
      <c r="E73" s="18">
        <v>6000</v>
      </c>
      <c r="F73" s="72">
        <v>2000</v>
      </c>
      <c r="G73" s="18">
        <f>4100+1500</f>
        <v>5600</v>
      </c>
      <c r="H73" s="18">
        <v>1000</v>
      </c>
      <c r="I73" s="18"/>
      <c r="J73" s="18"/>
      <c r="K73" s="6">
        <v>5000</v>
      </c>
      <c r="L73" s="6">
        <v>700</v>
      </c>
      <c r="M73" s="8">
        <v>1000</v>
      </c>
      <c r="N73" s="8"/>
    </row>
    <row r="74" spans="1:14" ht="15.75">
      <c r="A74" s="103" t="s">
        <v>93</v>
      </c>
      <c r="B74" s="104">
        <f aca="true" t="shared" si="12" ref="B74:H74">SUM(B71:B73)</f>
        <v>198180</v>
      </c>
      <c r="C74" s="104">
        <f t="shared" si="12"/>
        <v>137180</v>
      </c>
      <c r="D74" s="104">
        <f t="shared" si="12"/>
        <v>59500</v>
      </c>
      <c r="E74" s="104">
        <f t="shared" si="12"/>
        <v>18000</v>
      </c>
      <c r="F74" s="104">
        <f t="shared" si="12"/>
        <v>6000</v>
      </c>
      <c r="G74" s="105">
        <f t="shared" si="12"/>
        <v>14400</v>
      </c>
      <c r="H74" s="105">
        <f t="shared" si="12"/>
        <v>3000</v>
      </c>
      <c r="I74" s="105"/>
      <c r="J74" s="105">
        <f>SUM(J71:J73)</f>
        <v>0</v>
      </c>
      <c r="K74" s="105">
        <f>SUM(K71:K73)</f>
        <v>16000</v>
      </c>
      <c r="L74" s="105">
        <f>SUM(L71:L73)</f>
        <v>2100</v>
      </c>
      <c r="M74" s="105">
        <f>SUM(M71:M73)</f>
        <v>1500</v>
      </c>
      <c r="N74" s="104">
        <f>SUM(N71:N73)</f>
        <v>0</v>
      </c>
    </row>
    <row r="75" spans="1:14" ht="15.75">
      <c r="A75" s="4" t="s">
        <v>18</v>
      </c>
      <c r="B75" s="5">
        <f>C75+D75+N75+M75</f>
        <v>58740</v>
      </c>
      <c r="C75" s="5">
        <v>41140</v>
      </c>
      <c r="D75" s="5">
        <f>E75+F75+G75+H75+J75+K75+L75</f>
        <v>17600</v>
      </c>
      <c r="E75" s="18">
        <v>4400</v>
      </c>
      <c r="F75" s="72">
        <v>2000</v>
      </c>
      <c r="G75" s="18">
        <v>4500</v>
      </c>
      <c r="H75" s="18">
        <v>1000</v>
      </c>
      <c r="I75" s="18"/>
      <c r="J75" s="18"/>
      <c r="K75" s="6">
        <v>5000</v>
      </c>
      <c r="L75" s="6">
        <v>700</v>
      </c>
      <c r="M75" s="6"/>
      <c r="N75" s="6"/>
    </row>
    <row r="76" spans="1:14" ht="15.75">
      <c r="A76" s="4" t="s">
        <v>19</v>
      </c>
      <c r="B76" s="5">
        <f>C76+D76+N76+M76</f>
        <v>58700</v>
      </c>
      <c r="C76" s="5">
        <v>41100</v>
      </c>
      <c r="D76" s="5">
        <f>E76+F76+G76+H76+J76+K76+L76</f>
        <v>17600</v>
      </c>
      <c r="E76" s="18">
        <v>4400</v>
      </c>
      <c r="F76" s="72">
        <v>2000</v>
      </c>
      <c r="G76" s="18">
        <v>4500</v>
      </c>
      <c r="H76" s="18">
        <v>1000</v>
      </c>
      <c r="I76" s="18"/>
      <c r="J76" s="18"/>
      <c r="K76" s="6">
        <v>5000</v>
      </c>
      <c r="L76" s="6">
        <v>700</v>
      </c>
      <c r="M76" s="8"/>
      <c r="N76" s="10"/>
    </row>
    <row r="77" spans="1:14" ht="15.75">
      <c r="A77" s="4" t="s">
        <v>20</v>
      </c>
      <c r="B77" s="5">
        <f>C77+D77+N77+M77</f>
        <v>58600</v>
      </c>
      <c r="C77" s="5">
        <v>41100</v>
      </c>
      <c r="D77" s="5">
        <f>E77+F77+G77+H77+J77+K77+L77</f>
        <v>17500</v>
      </c>
      <c r="E77" s="18">
        <v>4300</v>
      </c>
      <c r="F77" s="72">
        <v>2000</v>
      </c>
      <c r="G77" s="18">
        <v>4500</v>
      </c>
      <c r="H77" s="18">
        <v>1000</v>
      </c>
      <c r="I77" s="18"/>
      <c r="J77" s="18"/>
      <c r="K77" s="6">
        <v>5000</v>
      </c>
      <c r="L77" s="6">
        <v>700</v>
      </c>
      <c r="M77" s="6"/>
      <c r="N77" s="10"/>
    </row>
    <row r="78" spans="1:14" ht="15.75">
      <c r="A78" s="103" t="s">
        <v>94</v>
      </c>
      <c r="B78" s="104">
        <f aca="true" t="shared" si="13" ref="B78:H78">SUM(B75:B77)</f>
        <v>176040</v>
      </c>
      <c r="C78" s="104">
        <f t="shared" si="13"/>
        <v>123340</v>
      </c>
      <c r="D78" s="104">
        <f t="shared" si="13"/>
        <v>52700</v>
      </c>
      <c r="E78" s="105">
        <f t="shared" si="13"/>
        <v>13100</v>
      </c>
      <c r="F78" s="104">
        <f t="shared" si="13"/>
        <v>6000</v>
      </c>
      <c r="G78" s="105">
        <f t="shared" si="13"/>
        <v>13500</v>
      </c>
      <c r="H78" s="105">
        <f t="shared" si="13"/>
        <v>3000</v>
      </c>
      <c r="I78" s="105"/>
      <c r="J78" s="105"/>
      <c r="K78" s="105">
        <f>SUM(K75:K77)</f>
        <v>15000</v>
      </c>
      <c r="L78" s="105">
        <f>SUM(L75:L77)</f>
        <v>2100</v>
      </c>
      <c r="M78" s="105">
        <f>SUM(M75:M77)</f>
        <v>0</v>
      </c>
      <c r="N78" s="104">
        <f>SUM(N75:N77)</f>
        <v>0</v>
      </c>
    </row>
    <row r="79" spans="1:14" ht="15.75">
      <c r="A79" s="4" t="s">
        <v>22</v>
      </c>
      <c r="B79" s="5">
        <f>C79+D79+N79+M79</f>
        <v>58400</v>
      </c>
      <c r="C79" s="5">
        <v>41100</v>
      </c>
      <c r="D79" s="5">
        <f>E79+F79+G79+H79+J79+K79+L79</f>
        <v>17300</v>
      </c>
      <c r="E79" s="18">
        <v>4300</v>
      </c>
      <c r="F79" s="72">
        <v>2000</v>
      </c>
      <c r="G79" s="18">
        <v>4500</v>
      </c>
      <c r="H79" s="18">
        <v>1000</v>
      </c>
      <c r="I79" s="18"/>
      <c r="J79" s="18"/>
      <c r="K79" s="6">
        <v>4900</v>
      </c>
      <c r="L79" s="6">
        <v>600</v>
      </c>
      <c r="M79" s="8"/>
      <c r="N79" s="21"/>
    </row>
    <row r="80" spans="1:14" ht="15.75">
      <c r="A80" s="4" t="s">
        <v>23</v>
      </c>
      <c r="B80" s="5">
        <f>C80+D80+N80+M80</f>
        <v>58400</v>
      </c>
      <c r="C80" s="5">
        <v>41100</v>
      </c>
      <c r="D80" s="5">
        <f>E80+F80+G80+H80+J80+K80+L80</f>
        <v>17300</v>
      </c>
      <c r="E80" s="18">
        <v>4300</v>
      </c>
      <c r="F80" s="72">
        <v>2000</v>
      </c>
      <c r="G80" s="18">
        <v>4500</v>
      </c>
      <c r="H80" s="18">
        <v>1000</v>
      </c>
      <c r="I80" s="18"/>
      <c r="J80" s="18"/>
      <c r="K80" s="6">
        <v>4900</v>
      </c>
      <c r="L80" s="6">
        <v>600</v>
      </c>
      <c r="M80" s="6"/>
      <c r="N80" s="69"/>
    </row>
    <row r="81" spans="1:14" ht="15.75">
      <c r="A81" s="4" t="s">
        <v>24</v>
      </c>
      <c r="B81" s="5">
        <f>C81+D81+N81+M81</f>
        <v>57200</v>
      </c>
      <c r="C81" s="5">
        <v>41100</v>
      </c>
      <c r="D81" s="5">
        <f>E81+F81+G81+H81+J81+K81+L81</f>
        <v>16100</v>
      </c>
      <c r="E81" s="18">
        <v>4300</v>
      </c>
      <c r="F81" s="72">
        <v>1000</v>
      </c>
      <c r="G81" s="18">
        <v>4500</v>
      </c>
      <c r="H81" s="18">
        <v>1000</v>
      </c>
      <c r="I81" s="73"/>
      <c r="J81" s="18"/>
      <c r="K81" s="6">
        <v>4700</v>
      </c>
      <c r="L81" s="6">
        <v>600</v>
      </c>
      <c r="M81" s="6"/>
      <c r="N81" s="62"/>
    </row>
    <row r="82" spans="1:14" ht="15.75">
      <c r="A82" s="103" t="s">
        <v>95</v>
      </c>
      <c r="B82" s="104">
        <f aca="true" t="shared" si="14" ref="B82:H82">SUM(B79:B81)</f>
        <v>174000</v>
      </c>
      <c r="C82" s="104">
        <f t="shared" si="14"/>
        <v>123300</v>
      </c>
      <c r="D82" s="104">
        <f t="shared" si="14"/>
        <v>50700</v>
      </c>
      <c r="E82" s="105">
        <f t="shared" si="14"/>
        <v>12900</v>
      </c>
      <c r="F82" s="104">
        <f t="shared" si="14"/>
        <v>5000</v>
      </c>
      <c r="G82" s="105">
        <f t="shared" si="14"/>
        <v>13500</v>
      </c>
      <c r="H82" s="105">
        <f t="shared" si="14"/>
        <v>3000</v>
      </c>
      <c r="I82" s="105"/>
      <c r="J82" s="105"/>
      <c r="K82" s="105">
        <f>SUM(K79:K81)</f>
        <v>14500</v>
      </c>
      <c r="L82" s="105">
        <f>SUM(L79:L81)</f>
        <v>1800</v>
      </c>
      <c r="M82" s="105"/>
      <c r="N82" s="90">
        <f>SUM(N79:N81)</f>
        <v>0</v>
      </c>
    </row>
    <row r="83" spans="1:14" ht="25.5">
      <c r="A83" s="106" t="s">
        <v>164</v>
      </c>
      <c r="B83" s="107">
        <f>SUM(B82,B78,B74,B70)</f>
        <v>805000</v>
      </c>
      <c r="C83" s="107">
        <f>SUM(C82,C78,C74,C70)</f>
        <v>521000</v>
      </c>
      <c r="D83" s="107">
        <f>SUM(D82,D78,D74,D70)</f>
        <v>271500</v>
      </c>
      <c r="E83" s="108">
        <f aca="true" t="shared" si="15" ref="E83:N83">SUM(E82,E78,E74,E70)</f>
        <v>62000</v>
      </c>
      <c r="F83" s="108">
        <f t="shared" si="15"/>
        <v>25000</v>
      </c>
      <c r="G83" s="108">
        <f t="shared" si="15"/>
        <v>55400</v>
      </c>
      <c r="H83" s="108">
        <f t="shared" si="15"/>
        <v>20000</v>
      </c>
      <c r="I83" s="108">
        <f t="shared" si="15"/>
        <v>10010</v>
      </c>
      <c r="J83" s="108">
        <f t="shared" si="15"/>
        <v>1000</v>
      </c>
      <c r="K83" s="108">
        <f t="shared" si="15"/>
        <v>69490</v>
      </c>
      <c r="L83" s="108">
        <f t="shared" si="15"/>
        <v>28600</v>
      </c>
      <c r="M83" s="108">
        <f t="shared" si="15"/>
        <v>2500</v>
      </c>
      <c r="N83" s="107">
        <f t="shared" si="15"/>
        <v>10000</v>
      </c>
    </row>
    <row r="84" spans="1:14" ht="12.75">
      <c r="A84" s="95"/>
      <c r="B84" s="95"/>
      <c r="C84" s="96"/>
      <c r="D84" s="111"/>
      <c r="E84" s="96"/>
      <c r="F84" s="95"/>
      <c r="G84" s="95"/>
      <c r="H84" s="95"/>
      <c r="I84" s="98"/>
      <c r="J84" s="95"/>
      <c r="K84" s="96"/>
      <c r="L84" s="97"/>
      <c r="M84" s="97"/>
      <c r="N84" s="97"/>
    </row>
    <row r="85" spans="1:14" ht="15">
      <c r="A85" s="143" t="s">
        <v>113</v>
      </c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</row>
    <row r="86" spans="1:1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">
      <c r="A87" s="143" t="s">
        <v>130</v>
      </c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</row>
    <row r="89" spans="1:15" ht="12.75">
      <c r="A89" s="148" t="s">
        <v>40</v>
      </c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18" t="s">
        <v>173</v>
      </c>
    </row>
    <row r="90" spans="1:14" ht="14.25">
      <c r="A90" s="159" t="s">
        <v>97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81"/>
      <c r="N90" s="2"/>
    </row>
    <row r="91" spans="1:14" ht="16.5">
      <c r="A91" s="149" t="s">
        <v>162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52"/>
      <c r="N91" s="2"/>
    </row>
    <row r="92" spans="1:14" ht="12.75">
      <c r="A92" s="150"/>
      <c r="B92" s="150"/>
      <c r="C92" s="150"/>
      <c r="D92" s="2"/>
      <c r="E92" s="2"/>
      <c r="F92" s="2"/>
      <c r="G92" s="2"/>
      <c r="H92" s="2"/>
      <c r="I92" s="2"/>
      <c r="J92" s="2"/>
      <c r="M92" s="114"/>
      <c r="N92" s="114"/>
    </row>
    <row r="93" spans="1:14" ht="14.25">
      <c r="A93" s="146" t="s">
        <v>0</v>
      </c>
      <c r="B93" s="144" t="s">
        <v>176</v>
      </c>
      <c r="C93" s="144" t="s">
        <v>1</v>
      </c>
      <c r="D93" s="144" t="s">
        <v>119</v>
      </c>
      <c r="E93" s="154" t="s">
        <v>2</v>
      </c>
      <c r="F93" s="160"/>
      <c r="G93" s="160"/>
      <c r="H93" s="160"/>
      <c r="I93" s="160"/>
      <c r="J93" s="160"/>
      <c r="K93" s="160"/>
      <c r="L93" s="161"/>
      <c r="M93" s="164" t="s">
        <v>129</v>
      </c>
      <c r="N93" s="147" t="s">
        <v>123</v>
      </c>
    </row>
    <row r="94" spans="1:14" ht="108">
      <c r="A94" s="146"/>
      <c r="B94" s="144"/>
      <c r="C94" s="144"/>
      <c r="D94" s="144"/>
      <c r="E94" s="71" t="s">
        <v>120</v>
      </c>
      <c r="F94" s="71" t="s">
        <v>4</v>
      </c>
      <c r="G94" s="9" t="s">
        <v>6</v>
      </c>
      <c r="H94" s="9" t="s">
        <v>122</v>
      </c>
      <c r="I94" s="87" t="s">
        <v>46</v>
      </c>
      <c r="J94" s="9" t="s">
        <v>37</v>
      </c>
      <c r="K94" s="9" t="s">
        <v>8</v>
      </c>
      <c r="L94" s="9" t="s">
        <v>128</v>
      </c>
      <c r="M94" s="165"/>
      <c r="N94" s="147"/>
    </row>
    <row r="95" spans="1:14" ht="15.75">
      <c r="A95" s="4" t="s">
        <v>10</v>
      </c>
      <c r="B95" s="5">
        <f>C95+D95+N95+M95</f>
        <v>78060</v>
      </c>
      <c r="C95" s="5">
        <v>43460</v>
      </c>
      <c r="D95" s="5">
        <f>E95+F95+G95+H95+J95+K95+L95</f>
        <v>34600</v>
      </c>
      <c r="E95" s="18">
        <v>6000</v>
      </c>
      <c r="F95" s="72">
        <v>4000</v>
      </c>
      <c r="G95" s="18">
        <v>5000</v>
      </c>
      <c r="H95" s="18">
        <v>7000</v>
      </c>
      <c r="I95" s="18"/>
      <c r="J95" s="18"/>
      <c r="K95" s="6">
        <v>11000</v>
      </c>
      <c r="L95" s="6">
        <v>1600</v>
      </c>
      <c r="M95" s="6"/>
      <c r="N95" s="5"/>
    </row>
    <row r="96" spans="1:14" ht="15.75">
      <c r="A96" s="4" t="s">
        <v>11</v>
      </c>
      <c r="B96" s="5">
        <f>C96+D96+N96+M96</f>
        <v>96860</v>
      </c>
      <c r="C96" s="85">
        <f>43460+10400</f>
        <v>53860</v>
      </c>
      <c r="D96" s="5">
        <f>E96+F96+G96+H96+J96+K96+L96+I96</f>
        <v>37500</v>
      </c>
      <c r="E96" s="18">
        <v>6000</v>
      </c>
      <c r="F96" s="72">
        <v>2000</v>
      </c>
      <c r="G96" s="18">
        <v>4500</v>
      </c>
      <c r="H96" s="18">
        <v>2000</v>
      </c>
      <c r="I96" s="18">
        <f>1000+9010</f>
        <v>10010</v>
      </c>
      <c r="J96" s="18"/>
      <c r="K96" s="6">
        <f>6000+990</f>
        <v>6990</v>
      </c>
      <c r="L96" s="6">
        <v>6000</v>
      </c>
      <c r="M96" s="8">
        <v>500</v>
      </c>
      <c r="N96" s="5">
        <v>5000</v>
      </c>
    </row>
    <row r="97" spans="1:14" ht="15.75">
      <c r="A97" s="4" t="s">
        <v>12</v>
      </c>
      <c r="B97" s="5">
        <f>C97+D97+N97+M97</f>
        <v>92260</v>
      </c>
      <c r="C97" s="5">
        <v>50260</v>
      </c>
      <c r="D97" s="5">
        <f>E97+F97+G97+H97+J97+K97+L97</f>
        <v>36500</v>
      </c>
      <c r="E97" s="18">
        <v>6000</v>
      </c>
      <c r="F97" s="72">
        <v>2000</v>
      </c>
      <c r="G97" s="18">
        <v>4500</v>
      </c>
      <c r="H97" s="18">
        <v>2000</v>
      </c>
      <c r="I97" s="18"/>
      <c r="J97" s="18">
        <v>1000</v>
      </c>
      <c r="K97" s="6">
        <v>6000</v>
      </c>
      <c r="L97" s="6">
        <v>15000</v>
      </c>
      <c r="M97" s="8">
        <v>500</v>
      </c>
      <c r="N97" s="5">
        <v>5000</v>
      </c>
    </row>
    <row r="98" spans="1:14" ht="15.75">
      <c r="A98" s="103" t="s">
        <v>92</v>
      </c>
      <c r="B98" s="104">
        <f>SUM(B95:B97)</f>
        <v>267180</v>
      </c>
      <c r="C98" s="104">
        <f>SUM(C95:C97)</f>
        <v>147580</v>
      </c>
      <c r="D98" s="104">
        <f>SUM(D95:D97)</f>
        <v>108600</v>
      </c>
      <c r="E98" s="105">
        <f>SUM(E95:E97)</f>
        <v>18000</v>
      </c>
      <c r="F98" s="104">
        <f aca="true" t="shared" si="16" ref="F98:N98">SUM(F95:F97)</f>
        <v>8000</v>
      </c>
      <c r="G98" s="105">
        <f t="shared" si="16"/>
        <v>14000</v>
      </c>
      <c r="H98" s="105">
        <f t="shared" si="16"/>
        <v>11000</v>
      </c>
      <c r="I98" s="105">
        <f t="shared" si="16"/>
        <v>10010</v>
      </c>
      <c r="J98" s="105">
        <f t="shared" si="16"/>
        <v>1000</v>
      </c>
      <c r="K98" s="105">
        <f t="shared" si="16"/>
        <v>23990</v>
      </c>
      <c r="L98" s="105">
        <f t="shared" si="16"/>
        <v>22600</v>
      </c>
      <c r="M98" s="105">
        <f t="shared" si="16"/>
        <v>1000</v>
      </c>
      <c r="N98" s="104">
        <f t="shared" si="16"/>
        <v>10000</v>
      </c>
    </row>
    <row r="99" spans="1:14" ht="15.75">
      <c r="A99" s="4" t="s">
        <v>14</v>
      </c>
      <c r="B99" s="5">
        <f>C99+D99+N99+M99</f>
        <v>64260</v>
      </c>
      <c r="C99" s="5">
        <v>43460</v>
      </c>
      <c r="D99" s="5">
        <f>E99+F99+G99+H99+J99+K99+L99</f>
        <v>20300</v>
      </c>
      <c r="E99" s="18">
        <v>6000</v>
      </c>
      <c r="F99" s="72">
        <v>2000</v>
      </c>
      <c r="G99" s="18">
        <v>4600</v>
      </c>
      <c r="H99" s="18">
        <v>1000</v>
      </c>
      <c r="I99" s="18"/>
      <c r="J99" s="18"/>
      <c r="K99" s="6">
        <v>6000</v>
      </c>
      <c r="L99" s="6">
        <v>700</v>
      </c>
      <c r="M99" s="8">
        <v>500</v>
      </c>
      <c r="N99" s="5"/>
    </row>
    <row r="100" spans="1:14" ht="15.75">
      <c r="A100" s="4" t="s">
        <v>15</v>
      </c>
      <c r="B100" s="5">
        <f>C100+D100+N100+M100</f>
        <v>69160</v>
      </c>
      <c r="C100" s="5">
        <v>50260</v>
      </c>
      <c r="D100" s="5">
        <f>E100+F100+G100+H100+J100+K100+L100</f>
        <v>18900</v>
      </c>
      <c r="E100" s="18">
        <v>6000</v>
      </c>
      <c r="F100" s="72">
        <v>2000</v>
      </c>
      <c r="G100" s="18">
        <v>4200</v>
      </c>
      <c r="H100" s="18">
        <v>1000</v>
      </c>
      <c r="I100" s="18"/>
      <c r="J100" s="18"/>
      <c r="K100" s="6">
        <v>5000</v>
      </c>
      <c r="L100" s="6">
        <v>700</v>
      </c>
      <c r="M100" s="6"/>
      <c r="N100" s="8"/>
    </row>
    <row r="101" spans="1:14" ht="15.75">
      <c r="A101" s="4" t="s">
        <v>16</v>
      </c>
      <c r="B101" s="5">
        <f>C101+D101+N101+M101</f>
        <v>64760</v>
      </c>
      <c r="C101" s="5">
        <v>43460</v>
      </c>
      <c r="D101" s="5">
        <f>E101+F101+G101+H101+J101+K101+L101</f>
        <v>20300</v>
      </c>
      <c r="E101" s="18">
        <v>6000</v>
      </c>
      <c r="F101" s="72">
        <v>2000</v>
      </c>
      <c r="G101" s="18">
        <f>4100+1500</f>
        <v>5600</v>
      </c>
      <c r="H101" s="18">
        <v>1000</v>
      </c>
      <c r="I101" s="18"/>
      <c r="J101" s="18"/>
      <c r="K101" s="6">
        <v>5000</v>
      </c>
      <c r="L101" s="6">
        <v>700</v>
      </c>
      <c r="M101" s="8">
        <v>1000</v>
      </c>
      <c r="N101" s="8"/>
    </row>
    <row r="102" spans="1:14" ht="15.75">
      <c r="A102" s="103" t="s">
        <v>93</v>
      </c>
      <c r="B102" s="104">
        <f aca="true" t="shared" si="17" ref="B102:H102">SUM(B99:B101)</f>
        <v>198180</v>
      </c>
      <c r="C102" s="104">
        <f t="shared" si="17"/>
        <v>137180</v>
      </c>
      <c r="D102" s="104">
        <f t="shared" si="17"/>
        <v>59500</v>
      </c>
      <c r="E102" s="104">
        <f t="shared" si="17"/>
        <v>18000</v>
      </c>
      <c r="F102" s="104">
        <f t="shared" si="17"/>
        <v>6000</v>
      </c>
      <c r="G102" s="105">
        <f t="shared" si="17"/>
        <v>14400</v>
      </c>
      <c r="H102" s="105">
        <f t="shared" si="17"/>
        <v>3000</v>
      </c>
      <c r="I102" s="105"/>
      <c r="J102" s="105">
        <f>SUM(J99:J101)</f>
        <v>0</v>
      </c>
      <c r="K102" s="105">
        <f>SUM(K99:K101)</f>
        <v>16000</v>
      </c>
      <c r="L102" s="105">
        <f>SUM(L99:L101)</f>
        <v>2100</v>
      </c>
      <c r="M102" s="105">
        <f>SUM(M99:M101)</f>
        <v>1500</v>
      </c>
      <c r="N102" s="104">
        <f>SUM(N99:N101)</f>
        <v>0</v>
      </c>
    </row>
    <row r="103" spans="1:14" ht="15.75">
      <c r="A103" s="4" t="s">
        <v>18</v>
      </c>
      <c r="B103" s="5">
        <f>C103+D103+N103+M103</f>
        <v>58740</v>
      </c>
      <c r="C103" s="5">
        <v>41140</v>
      </c>
      <c r="D103" s="5">
        <f>E103+F103+G103+H103+J103+K103+L103</f>
        <v>17600</v>
      </c>
      <c r="E103" s="18">
        <v>4400</v>
      </c>
      <c r="F103" s="72">
        <v>2000</v>
      </c>
      <c r="G103" s="18">
        <v>4500</v>
      </c>
      <c r="H103" s="18">
        <v>1000</v>
      </c>
      <c r="I103" s="18"/>
      <c r="J103" s="18"/>
      <c r="K103" s="6">
        <v>5000</v>
      </c>
      <c r="L103" s="6">
        <v>700</v>
      </c>
      <c r="M103" s="6"/>
      <c r="N103" s="6"/>
    </row>
    <row r="104" spans="1:14" ht="15.75">
      <c r="A104" s="4" t="s">
        <v>19</v>
      </c>
      <c r="B104" s="5">
        <f>C104+D104+N104+M104</f>
        <v>58700</v>
      </c>
      <c r="C104" s="5">
        <v>41100</v>
      </c>
      <c r="D104" s="5">
        <f>E104+F104+G104+H104+J104+K104+L104</f>
        <v>17600</v>
      </c>
      <c r="E104" s="18">
        <v>4400</v>
      </c>
      <c r="F104" s="72">
        <v>2000</v>
      </c>
      <c r="G104" s="18">
        <v>4500</v>
      </c>
      <c r="H104" s="18">
        <v>1000</v>
      </c>
      <c r="I104" s="18"/>
      <c r="J104" s="18"/>
      <c r="K104" s="6">
        <v>5000</v>
      </c>
      <c r="L104" s="6">
        <v>700</v>
      </c>
      <c r="M104" s="8"/>
      <c r="N104" s="10"/>
    </row>
    <row r="105" spans="1:14" ht="15.75">
      <c r="A105" s="4" t="s">
        <v>20</v>
      </c>
      <c r="B105" s="5">
        <f>C105+D105+N105+M105</f>
        <v>58600</v>
      </c>
      <c r="C105" s="5">
        <v>41100</v>
      </c>
      <c r="D105" s="5">
        <f>E105+F105+G105+H105+J105+K105+L105</f>
        <v>17500</v>
      </c>
      <c r="E105" s="18">
        <v>4300</v>
      </c>
      <c r="F105" s="72">
        <v>2000</v>
      </c>
      <c r="G105" s="18">
        <v>4500</v>
      </c>
      <c r="H105" s="18">
        <v>1000</v>
      </c>
      <c r="I105" s="18"/>
      <c r="J105" s="18"/>
      <c r="K105" s="6">
        <v>5000</v>
      </c>
      <c r="L105" s="6">
        <v>700</v>
      </c>
      <c r="M105" s="6"/>
      <c r="N105" s="10"/>
    </row>
    <row r="106" spans="1:14" ht="15.75">
      <c r="A106" s="103" t="s">
        <v>94</v>
      </c>
      <c r="B106" s="104">
        <f aca="true" t="shared" si="18" ref="B106:H106">SUM(B103:B105)</f>
        <v>176040</v>
      </c>
      <c r="C106" s="104">
        <f t="shared" si="18"/>
        <v>123340</v>
      </c>
      <c r="D106" s="104">
        <f t="shared" si="18"/>
        <v>52700</v>
      </c>
      <c r="E106" s="105">
        <f t="shared" si="18"/>
        <v>13100</v>
      </c>
      <c r="F106" s="104">
        <f t="shared" si="18"/>
        <v>6000</v>
      </c>
      <c r="G106" s="105">
        <f t="shared" si="18"/>
        <v>13500</v>
      </c>
      <c r="H106" s="105">
        <f t="shared" si="18"/>
        <v>3000</v>
      </c>
      <c r="I106" s="105"/>
      <c r="J106" s="105"/>
      <c r="K106" s="105">
        <f>SUM(K103:K105)</f>
        <v>15000</v>
      </c>
      <c r="L106" s="105">
        <f>SUM(L103:L105)</f>
        <v>2100</v>
      </c>
      <c r="M106" s="105">
        <f>SUM(M103:M105)</f>
        <v>0</v>
      </c>
      <c r="N106" s="104">
        <f>SUM(N103:N105)</f>
        <v>0</v>
      </c>
    </row>
    <row r="107" spans="1:14" ht="15.75">
      <c r="A107" s="4" t="s">
        <v>22</v>
      </c>
      <c r="B107" s="5">
        <f>C107+D107+N107+M107</f>
        <v>58400</v>
      </c>
      <c r="C107" s="5">
        <v>41100</v>
      </c>
      <c r="D107" s="5">
        <f>E107+F107+G107+H107+J107+K107+L107</f>
        <v>17300</v>
      </c>
      <c r="E107" s="18">
        <v>4300</v>
      </c>
      <c r="F107" s="72">
        <v>2000</v>
      </c>
      <c r="G107" s="18">
        <v>4500</v>
      </c>
      <c r="H107" s="18">
        <v>1000</v>
      </c>
      <c r="I107" s="18"/>
      <c r="J107" s="18"/>
      <c r="K107" s="6">
        <v>4900</v>
      </c>
      <c r="L107" s="6">
        <v>600</v>
      </c>
      <c r="M107" s="8"/>
      <c r="N107" s="21"/>
    </row>
    <row r="108" spans="1:14" ht="15.75">
      <c r="A108" s="4" t="s">
        <v>23</v>
      </c>
      <c r="B108" s="5">
        <f>C108+D108+N108+M108</f>
        <v>58400</v>
      </c>
      <c r="C108" s="5">
        <v>41100</v>
      </c>
      <c r="D108" s="5">
        <f>E108+F108+G108+H108+J108+K108+L108</f>
        <v>17300</v>
      </c>
      <c r="E108" s="18">
        <v>4300</v>
      </c>
      <c r="F108" s="72">
        <v>2000</v>
      </c>
      <c r="G108" s="18">
        <v>4500</v>
      </c>
      <c r="H108" s="18">
        <v>1000</v>
      </c>
      <c r="I108" s="18"/>
      <c r="J108" s="18"/>
      <c r="K108" s="6">
        <v>4900</v>
      </c>
      <c r="L108" s="6">
        <v>600</v>
      </c>
      <c r="M108" s="6"/>
      <c r="N108" s="69"/>
    </row>
    <row r="109" spans="1:14" ht="15.75">
      <c r="A109" s="4" t="s">
        <v>24</v>
      </c>
      <c r="B109" s="5">
        <f>C109+D109+N109+M109</f>
        <v>46800</v>
      </c>
      <c r="C109" s="85">
        <f>41100-10400</f>
        <v>30700</v>
      </c>
      <c r="D109" s="5">
        <f>E109+F109+G109+H109+J109+K109+L109</f>
        <v>16100</v>
      </c>
      <c r="E109" s="18">
        <v>4300</v>
      </c>
      <c r="F109" s="72">
        <v>1000</v>
      </c>
      <c r="G109" s="18">
        <v>4500</v>
      </c>
      <c r="H109" s="18">
        <v>1000</v>
      </c>
      <c r="I109" s="73"/>
      <c r="J109" s="18"/>
      <c r="K109" s="6">
        <v>4700</v>
      </c>
      <c r="L109" s="6">
        <v>600</v>
      </c>
      <c r="M109" s="6"/>
      <c r="N109" s="62"/>
    </row>
    <row r="110" spans="1:14" ht="15.75">
      <c r="A110" s="103" t="s">
        <v>95</v>
      </c>
      <c r="B110" s="104">
        <f aca="true" t="shared" si="19" ref="B110:H110">SUM(B107:B109)</f>
        <v>163600</v>
      </c>
      <c r="C110" s="104">
        <f t="shared" si="19"/>
        <v>112900</v>
      </c>
      <c r="D110" s="104">
        <f t="shared" si="19"/>
        <v>50700</v>
      </c>
      <c r="E110" s="105">
        <f t="shared" si="19"/>
        <v>12900</v>
      </c>
      <c r="F110" s="104">
        <f t="shared" si="19"/>
        <v>5000</v>
      </c>
      <c r="G110" s="105">
        <f t="shared" si="19"/>
        <v>13500</v>
      </c>
      <c r="H110" s="105">
        <f t="shared" si="19"/>
        <v>3000</v>
      </c>
      <c r="I110" s="105"/>
      <c r="J110" s="105"/>
      <c r="K110" s="105">
        <f>SUM(K107:K109)</f>
        <v>14500</v>
      </c>
      <c r="L110" s="105">
        <f>SUM(L107:L109)</f>
        <v>1800</v>
      </c>
      <c r="M110" s="105"/>
      <c r="N110" s="90">
        <f>SUM(N107:N109)</f>
        <v>0</v>
      </c>
    </row>
    <row r="111" spans="1:14" ht="25.5">
      <c r="A111" s="106" t="s">
        <v>164</v>
      </c>
      <c r="B111" s="107">
        <f>SUM(B110,B106,B102,B98)</f>
        <v>805000</v>
      </c>
      <c r="C111" s="107">
        <f>SUM(C110,C106,C102,C98)</f>
        <v>521000</v>
      </c>
      <c r="D111" s="107">
        <f>SUM(D110,D106,D102,D98)</f>
        <v>271500</v>
      </c>
      <c r="E111" s="108">
        <f aca="true" t="shared" si="20" ref="E111:N111">SUM(E110,E106,E102,E98)</f>
        <v>62000</v>
      </c>
      <c r="F111" s="108">
        <f t="shared" si="20"/>
        <v>25000</v>
      </c>
      <c r="G111" s="108">
        <f t="shared" si="20"/>
        <v>55400</v>
      </c>
      <c r="H111" s="108">
        <f t="shared" si="20"/>
        <v>20000</v>
      </c>
      <c r="I111" s="108">
        <f t="shared" si="20"/>
        <v>10010</v>
      </c>
      <c r="J111" s="108">
        <f t="shared" si="20"/>
        <v>1000</v>
      </c>
      <c r="K111" s="108">
        <f t="shared" si="20"/>
        <v>69490</v>
      </c>
      <c r="L111" s="108">
        <f t="shared" si="20"/>
        <v>28600</v>
      </c>
      <c r="M111" s="108">
        <f t="shared" si="20"/>
        <v>2500</v>
      </c>
      <c r="N111" s="107">
        <f t="shared" si="20"/>
        <v>10000</v>
      </c>
    </row>
    <row r="112" spans="1:14" ht="12.75">
      <c r="A112" s="95"/>
      <c r="B112" s="95"/>
      <c r="C112" s="96" t="s">
        <v>172</v>
      </c>
      <c r="D112" s="111"/>
      <c r="E112" s="96"/>
      <c r="F112" s="95"/>
      <c r="G112" s="95"/>
      <c r="H112" s="95"/>
      <c r="I112" s="98"/>
      <c r="J112" s="95"/>
      <c r="K112" s="96"/>
      <c r="L112" s="97"/>
      <c r="M112" s="97"/>
      <c r="N112" s="97"/>
    </row>
    <row r="113" spans="1:14" ht="15">
      <c r="A113" s="143" t="s">
        <v>113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</row>
    <row r="114" spans="1:14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">
      <c r="A115" s="143" t="s">
        <v>130</v>
      </c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</row>
    <row r="117" spans="1:15" ht="12.75">
      <c r="A117" s="148" t="s">
        <v>40</v>
      </c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19">
        <v>40255</v>
      </c>
    </row>
    <row r="118" spans="1:14" ht="14.25">
      <c r="A118" s="159" t="s">
        <v>97</v>
      </c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  <c r="M118" s="81"/>
      <c r="N118" s="2"/>
    </row>
    <row r="119" spans="1:14" ht="16.5">
      <c r="A119" s="149" t="s">
        <v>162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52"/>
      <c r="N119" s="2"/>
    </row>
    <row r="120" spans="1:14" ht="12.75">
      <c r="A120" s="150"/>
      <c r="B120" s="150"/>
      <c r="C120" s="150"/>
      <c r="D120" s="2"/>
      <c r="E120" s="2"/>
      <c r="F120" s="2"/>
      <c r="G120" s="2"/>
      <c r="H120" s="2"/>
      <c r="I120" s="2"/>
      <c r="J120" s="2"/>
      <c r="M120" s="173">
        <v>40255</v>
      </c>
      <c r="N120" s="174"/>
    </row>
    <row r="121" spans="1:14" ht="14.25">
      <c r="A121" s="146" t="s">
        <v>0</v>
      </c>
      <c r="B121" s="144" t="s">
        <v>176</v>
      </c>
      <c r="C121" s="144" t="s">
        <v>1</v>
      </c>
      <c r="D121" s="144" t="s">
        <v>119</v>
      </c>
      <c r="E121" s="154" t="s">
        <v>2</v>
      </c>
      <c r="F121" s="160"/>
      <c r="G121" s="160"/>
      <c r="H121" s="160"/>
      <c r="I121" s="160"/>
      <c r="J121" s="160"/>
      <c r="K121" s="160"/>
      <c r="L121" s="161"/>
      <c r="M121" s="164" t="s">
        <v>129</v>
      </c>
      <c r="N121" s="147" t="s">
        <v>123</v>
      </c>
    </row>
    <row r="122" spans="1:14" ht="108">
      <c r="A122" s="146"/>
      <c r="B122" s="144"/>
      <c r="C122" s="144"/>
      <c r="D122" s="144"/>
      <c r="E122" s="71" t="s">
        <v>120</v>
      </c>
      <c r="F122" s="71" t="s">
        <v>4</v>
      </c>
      <c r="G122" s="9" t="s">
        <v>6</v>
      </c>
      <c r="H122" s="9" t="s">
        <v>122</v>
      </c>
      <c r="I122" s="87" t="s">
        <v>46</v>
      </c>
      <c r="J122" s="9" t="s">
        <v>37</v>
      </c>
      <c r="K122" s="9" t="s">
        <v>8</v>
      </c>
      <c r="L122" s="9" t="s">
        <v>128</v>
      </c>
      <c r="M122" s="165"/>
      <c r="N122" s="147"/>
    </row>
    <row r="123" spans="1:14" ht="15.75">
      <c r="A123" s="4" t="s">
        <v>10</v>
      </c>
      <c r="B123" s="5">
        <f>C123+D123+N123+M123</f>
        <v>78060</v>
      </c>
      <c r="C123" s="5">
        <v>43460</v>
      </c>
      <c r="D123" s="5">
        <f>E123+F123+G123+H123+J123+K123+L123</f>
        <v>34600</v>
      </c>
      <c r="E123" s="18">
        <v>6000</v>
      </c>
      <c r="F123" s="72">
        <v>4000</v>
      </c>
      <c r="G123" s="18">
        <v>5000</v>
      </c>
      <c r="H123" s="18">
        <v>7000</v>
      </c>
      <c r="I123" s="18"/>
      <c r="J123" s="18"/>
      <c r="K123" s="6">
        <v>11000</v>
      </c>
      <c r="L123" s="6">
        <v>1600</v>
      </c>
      <c r="M123" s="6"/>
      <c r="N123" s="5"/>
    </row>
    <row r="124" spans="1:14" ht="15.75">
      <c r="A124" s="4" t="s">
        <v>11</v>
      </c>
      <c r="B124" s="5">
        <f>C124+D124+N124+M124</f>
        <v>96860</v>
      </c>
      <c r="C124" s="5">
        <f>43460+10400</f>
        <v>53860</v>
      </c>
      <c r="D124" s="5">
        <f>E124+F124+G124+H124+J124+K124+L124+I124</f>
        <v>37500</v>
      </c>
      <c r="E124" s="18">
        <v>6000</v>
      </c>
      <c r="F124" s="72">
        <v>2000</v>
      </c>
      <c r="G124" s="18">
        <v>4500</v>
      </c>
      <c r="H124" s="18">
        <v>2000</v>
      </c>
      <c r="I124" s="18">
        <f>1000+9010</f>
        <v>10010</v>
      </c>
      <c r="J124" s="18"/>
      <c r="K124" s="6">
        <f>6000+990</f>
        <v>6990</v>
      </c>
      <c r="L124" s="6">
        <v>6000</v>
      </c>
      <c r="M124" s="8">
        <v>500</v>
      </c>
      <c r="N124" s="5">
        <v>5000</v>
      </c>
    </row>
    <row r="125" spans="1:14" ht="15.75">
      <c r="A125" s="4" t="s">
        <v>12</v>
      </c>
      <c r="B125" s="5">
        <f>C125+D125+N125+M125</f>
        <v>116560</v>
      </c>
      <c r="C125" s="85">
        <f>50260+10000+10000</f>
        <v>70260</v>
      </c>
      <c r="D125" s="5">
        <f>E125+F125+G125+H125+J125+K125+L125</f>
        <v>40800</v>
      </c>
      <c r="E125" s="83">
        <f>6000+4300</f>
        <v>10300</v>
      </c>
      <c r="F125" s="72">
        <v>2000</v>
      </c>
      <c r="G125" s="18">
        <v>4500</v>
      </c>
      <c r="H125" s="18">
        <v>2000</v>
      </c>
      <c r="I125" s="18"/>
      <c r="J125" s="18">
        <v>1000</v>
      </c>
      <c r="K125" s="6">
        <v>6000</v>
      </c>
      <c r="L125" s="6">
        <v>15000</v>
      </c>
      <c r="M125" s="8">
        <v>500</v>
      </c>
      <c r="N125" s="5">
        <v>5000</v>
      </c>
    </row>
    <row r="126" spans="1:14" ht="15.75">
      <c r="A126" s="103" t="s">
        <v>92</v>
      </c>
      <c r="B126" s="104">
        <f>SUM(B123:B125)</f>
        <v>291480</v>
      </c>
      <c r="C126" s="104">
        <f>SUM(C123:C125)</f>
        <v>167580</v>
      </c>
      <c r="D126" s="104">
        <f>SUM(D123:D125)</f>
        <v>112900</v>
      </c>
      <c r="E126" s="105">
        <f>SUM(E123:E125)</f>
        <v>22300</v>
      </c>
      <c r="F126" s="104">
        <f aca="true" t="shared" si="21" ref="F126:N126">SUM(F123:F125)</f>
        <v>8000</v>
      </c>
      <c r="G126" s="105">
        <f t="shared" si="21"/>
        <v>14000</v>
      </c>
      <c r="H126" s="105">
        <f t="shared" si="21"/>
        <v>11000</v>
      </c>
      <c r="I126" s="105">
        <f t="shared" si="21"/>
        <v>10010</v>
      </c>
      <c r="J126" s="105">
        <f t="shared" si="21"/>
        <v>1000</v>
      </c>
      <c r="K126" s="105">
        <f t="shared" si="21"/>
        <v>23990</v>
      </c>
      <c r="L126" s="105">
        <f t="shared" si="21"/>
        <v>22600</v>
      </c>
      <c r="M126" s="105">
        <f t="shared" si="21"/>
        <v>1000</v>
      </c>
      <c r="N126" s="104">
        <f t="shared" si="21"/>
        <v>10000</v>
      </c>
    </row>
    <row r="127" spans="1:14" ht="15.75">
      <c r="A127" s="4" t="s">
        <v>14</v>
      </c>
      <c r="B127" s="5">
        <f>C127+D127+N127+M127</f>
        <v>64260</v>
      </c>
      <c r="C127" s="5">
        <v>43460</v>
      </c>
      <c r="D127" s="5">
        <f>E127+F127+G127+H127+J127+K127+L127</f>
        <v>20300</v>
      </c>
      <c r="E127" s="18">
        <v>6000</v>
      </c>
      <c r="F127" s="72">
        <v>2000</v>
      </c>
      <c r="G127" s="18">
        <v>4600</v>
      </c>
      <c r="H127" s="18">
        <v>1000</v>
      </c>
      <c r="I127" s="18"/>
      <c r="J127" s="18"/>
      <c r="K127" s="6">
        <v>6000</v>
      </c>
      <c r="L127" s="6">
        <v>700</v>
      </c>
      <c r="M127" s="8">
        <v>500</v>
      </c>
      <c r="N127" s="5"/>
    </row>
    <row r="128" spans="1:14" ht="15.75">
      <c r="A128" s="4" t="s">
        <v>15</v>
      </c>
      <c r="B128" s="5">
        <f>C128+D128+N128+M128</f>
        <v>69160</v>
      </c>
      <c r="C128" s="5">
        <v>50260</v>
      </c>
      <c r="D128" s="5">
        <f>E128+F128+G128+H128+J128+K128+L128</f>
        <v>18900</v>
      </c>
      <c r="E128" s="18">
        <v>6000</v>
      </c>
      <c r="F128" s="72">
        <v>2000</v>
      </c>
      <c r="G128" s="18">
        <v>4200</v>
      </c>
      <c r="H128" s="18">
        <v>1000</v>
      </c>
      <c r="I128" s="18"/>
      <c r="J128" s="18"/>
      <c r="K128" s="6">
        <v>5000</v>
      </c>
      <c r="L128" s="6">
        <v>700</v>
      </c>
      <c r="M128" s="6"/>
      <c r="N128" s="8"/>
    </row>
    <row r="129" spans="1:14" ht="15.75">
      <c r="A129" s="4" t="s">
        <v>16</v>
      </c>
      <c r="B129" s="5">
        <f>C129+D129+N129+M129</f>
        <v>64760</v>
      </c>
      <c r="C129" s="5">
        <v>43460</v>
      </c>
      <c r="D129" s="5">
        <f>E129+F129+G129+H129+J129+K129+L129</f>
        <v>20300</v>
      </c>
      <c r="E129" s="18">
        <v>6000</v>
      </c>
      <c r="F129" s="72">
        <v>2000</v>
      </c>
      <c r="G129" s="18">
        <f>4100+1500</f>
        <v>5600</v>
      </c>
      <c r="H129" s="18">
        <v>1000</v>
      </c>
      <c r="I129" s="18"/>
      <c r="J129" s="18"/>
      <c r="K129" s="6">
        <v>5000</v>
      </c>
      <c r="L129" s="6">
        <v>700</v>
      </c>
      <c r="M129" s="8">
        <v>1000</v>
      </c>
      <c r="N129" s="8"/>
    </row>
    <row r="130" spans="1:14" ht="15.75">
      <c r="A130" s="103" t="s">
        <v>93</v>
      </c>
      <c r="B130" s="104">
        <f aca="true" t="shared" si="22" ref="B130:H130">SUM(B127:B129)</f>
        <v>198180</v>
      </c>
      <c r="C130" s="104">
        <f t="shared" si="22"/>
        <v>137180</v>
      </c>
      <c r="D130" s="104">
        <f t="shared" si="22"/>
        <v>59500</v>
      </c>
      <c r="E130" s="104">
        <f t="shared" si="22"/>
        <v>18000</v>
      </c>
      <c r="F130" s="104">
        <f t="shared" si="22"/>
        <v>6000</v>
      </c>
      <c r="G130" s="105">
        <f t="shared" si="22"/>
        <v>14400</v>
      </c>
      <c r="H130" s="105">
        <f t="shared" si="22"/>
        <v>3000</v>
      </c>
      <c r="I130" s="105"/>
      <c r="J130" s="105">
        <f>SUM(J127:J129)</f>
        <v>0</v>
      </c>
      <c r="K130" s="105">
        <f>SUM(K127:K129)</f>
        <v>16000</v>
      </c>
      <c r="L130" s="105">
        <f>SUM(L127:L129)</f>
        <v>2100</v>
      </c>
      <c r="M130" s="105">
        <f>SUM(M127:M129)</f>
        <v>1500</v>
      </c>
      <c r="N130" s="104">
        <f>SUM(N127:N129)</f>
        <v>0</v>
      </c>
    </row>
    <row r="131" spans="1:14" ht="15.75">
      <c r="A131" s="4" t="s">
        <v>18</v>
      </c>
      <c r="B131" s="5">
        <f>C131+D131+N131+M131</f>
        <v>58740</v>
      </c>
      <c r="C131" s="5">
        <v>41140</v>
      </c>
      <c r="D131" s="5">
        <f>E131+F131+G131+H131+J131+K131+L131</f>
        <v>17600</v>
      </c>
      <c r="E131" s="18">
        <v>4400</v>
      </c>
      <c r="F131" s="72">
        <v>2000</v>
      </c>
      <c r="G131" s="18">
        <v>4500</v>
      </c>
      <c r="H131" s="18">
        <v>1000</v>
      </c>
      <c r="I131" s="18"/>
      <c r="J131" s="18"/>
      <c r="K131" s="6">
        <v>5000</v>
      </c>
      <c r="L131" s="6">
        <v>700</v>
      </c>
      <c r="M131" s="6"/>
      <c r="N131" s="6"/>
    </row>
    <row r="132" spans="1:14" ht="15.75">
      <c r="A132" s="4" t="s">
        <v>19</v>
      </c>
      <c r="B132" s="5">
        <f>C132+D132+N132+M132</f>
        <v>58700</v>
      </c>
      <c r="C132" s="5">
        <v>41100</v>
      </c>
      <c r="D132" s="5">
        <f>E132+F132+G132+H132+J132+K132+L132</f>
        <v>17600</v>
      </c>
      <c r="E132" s="18">
        <v>4400</v>
      </c>
      <c r="F132" s="72">
        <v>2000</v>
      </c>
      <c r="G132" s="18">
        <v>4500</v>
      </c>
      <c r="H132" s="18">
        <v>1000</v>
      </c>
      <c r="I132" s="18"/>
      <c r="J132" s="18"/>
      <c r="K132" s="6">
        <v>5000</v>
      </c>
      <c r="L132" s="6">
        <v>700</v>
      </c>
      <c r="M132" s="8"/>
      <c r="N132" s="10"/>
    </row>
    <row r="133" spans="1:14" ht="15.75">
      <c r="A133" s="4" t="s">
        <v>20</v>
      </c>
      <c r="B133" s="5">
        <f>C133+D133+N133+M133</f>
        <v>58600</v>
      </c>
      <c r="C133" s="5">
        <v>41100</v>
      </c>
      <c r="D133" s="5">
        <f>E133+F133+G133+H133+J133+K133+L133</f>
        <v>17500</v>
      </c>
      <c r="E133" s="18">
        <v>4300</v>
      </c>
      <c r="F133" s="72">
        <v>2000</v>
      </c>
      <c r="G133" s="18">
        <v>4500</v>
      </c>
      <c r="H133" s="18">
        <v>1000</v>
      </c>
      <c r="I133" s="18"/>
      <c r="J133" s="18"/>
      <c r="K133" s="6">
        <v>5000</v>
      </c>
      <c r="L133" s="6">
        <v>700</v>
      </c>
      <c r="M133" s="6"/>
      <c r="N133" s="10"/>
    </row>
    <row r="134" spans="1:14" ht="15.75">
      <c r="A134" s="103" t="s">
        <v>94</v>
      </c>
      <c r="B134" s="104">
        <f aca="true" t="shared" si="23" ref="B134:H134">SUM(B131:B133)</f>
        <v>176040</v>
      </c>
      <c r="C134" s="104">
        <f t="shared" si="23"/>
        <v>123340</v>
      </c>
      <c r="D134" s="104">
        <f t="shared" si="23"/>
        <v>52700</v>
      </c>
      <c r="E134" s="105">
        <f t="shared" si="23"/>
        <v>13100</v>
      </c>
      <c r="F134" s="104">
        <f t="shared" si="23"/>
        <v>6000</v>
      </c>
      <c r="G134" s="105">
        <f t="shared" si="23"/>
        <v>13500</v>
      </c>
      <c r="H134" s="105">
        <f t="shared" si="23"/>
        <v>3000</v>
      </c>
      <c r="I134" s="105"/>
      <c r="J134" s="105"/>
      <c r="K134" s="105">
        <f>SUM(K131:K133)</f>
        <v>15000</v>
      </c>
      <c r="L134" s="105">
        <f>SUM(L131:L133)</f>
        <v>2100</v>
      </c>
      <c r="M134" s="105">
        <f>SUM(M131:M133)</f>
        <v>0</v>
      </c>
      <c r="N134" s="104">
        <f>SUM(N131:N133)</f>
        <v>0</v>
      </c>
    </row>
    <row r="135" spans="1:14" ht="15.75">
      <c r="A135" s="4" t="s">
        <v>22</v>
      </c>
      <c r="B135" s="5">
        <f>C135+D135+N135+M135</f>
        <v>48400</v>
      </c>
      <c r="C135" s="85">
        <f>41100-10000</f>
        <v>31100</v>
      </c>
      <c r="D135" s="5">
        <f>E135+F135+G135+H135+J135+K135+L135</f>
        <v>17300</v>
      </c>
      <c r="E135" s="18">
        <v>4300</v>
      </c>
      <c r="F135" s="72">
        <v>2000</v>
      </c>
      <c r="G135" s="18">
        <v>4500</v>
      </c>
      <c r="H135" s="18">
        <v>1000</v>
      </c>
      <c r="I135" s="18"/>
      <c r="J135" s="18"/>
      <c r="K135" s="6">
        <v>4900</v>
      </c>
      <c r="L135" s="6">
        <v>600</v>
      </c>
      <c r="M135" s="8"/>
      <c r="N135" s="21"/>
    </row>
    <row r="136" spans="1:14" ht="15.75">
      <c r="A136" s="4" t="s">
        <v>23</v>
      </c>
      <c r="B136" s="5">
        <f>C136+D136+N136+M136</f>
        <v>48400</v>
      </c>
      <c r="C136" s="85">
        <f>41100-10000</f>
        <v>31100</v>
      </c>
      <c r="D136" s="5">
        <f>E136+F136+G136+H136+J136+K136+L136</f>
        <v>17300</v>
      </c>
      <c r="E136" s="18">
        <v>4300</v>
      </c>
      <c r="F136" s="72">
        <v>2000</v>
      </c>
      <c r="G136" s="18">
        <v>4500</v>
      </c>
      <c r="H136" s="18">
        <v>1000</v>
      </c>
      <c r="I136" s="18"/>
      <c r="J136" s="18"/>
      <c r="K136" s="6">
        <v>4900</v>
      </c>
      <c r="L136" s="6">
        <v>600</v>
      </c>
      <c r="M136" s="6"/>
      <c r="N136" s="69"/>
    </row>
    <row r="137" spans="1:14" ht="15.75">
      <c r="A137" s="4" t="s">
        <v>24</v>
      </c>
      <c r="B137" s="5">
        <f>C137+D137+N137+M137</f>
        <v>42500</v>
      </c>
      <c r="C137" s="5">
        <f>41100-10400</f>
        <v>30700</v>
      </c>
      <c r="D137" s="5">
        <f>E137+F137+G137+H137+J137+K137+L137</f>
        <v>11800</v>
      </c>
      <c r="E137" s="18"/>
      <c r="F137" s="72">
        <v>1000</v>
      </c>
      <c r="G137" s="18">
        <v>4500</v>
      </c>
      <c r="H137" s="18">
        <v>1000</v>
      </c>
      <c r="I137" s="73"/>
      <c r="J137" s="18"/>
      <c r="K137" s="6">
        <v>4700</v>
      </c>
      <c r="L137" s="6">
        <v>600</v>
      </c>
      <c r="M137" s="6"/>
      <c r="N137" s="62"/>
    </row>
    <row r="138" spans="1:14" ht="15.75">
      <c r="A138" s="103" t="s">
        <v>95</v>
      </c>
      <c r="B138" s="104">
        <f aca="true" t="shared" si="24" ref="B138:H138">SUM(B135:B137)</f>
        <v>139300</v>
      </c>
      <c r="C138" s="104">
        <f t="shared" si="24"/>
        <v>92900</v>
      </c>
      <c r="D138" s="104">
        <f t="shared" si="24"/>
        <v>46400</v>
      </c>
      <c r="E138" s="105">
        <f t="shared" si="24"/>
        <v>8600</v>
      </c>
      <c r="F138" s="104">
        <f t="shared" si="24"/>
        <v>5000</v>
      </c>
      <c r="G138" s="105">
        <f t="shared" si="24"/>
        <v>13500</v>
      </c>
      <c r="H138" s="105">
        <f t="shared" si="24"/>
        <v>3000</v>
      </c>
      <c r="I138" s="105"/>
      <c r="J138" s="105"/>
      <c r="K138" s="105">
        <f>SUM(K135:K137)</f>
        <v>14500</v>
      </c>
      <c r="L138" s="105">
        <f>SUM(L135:L137)</f>
        <v>1800</v>
      </c>
      <c r="M138" s="105"/>
      <c r="N138" s="90">
        <f>SUM(N135:N137)</f>
        <v>0</v>
      </c>
    </row>
    <row r="139" spans="1:14" ht="25.5">
      <c r="A139" s="106" t="s">
        <v>164</v>
      </c>
      <c r="B139" s="107">
        <f>SUM(B138,B134,B130,B126)</f>
        <v>805000</v>
      </c>
      <c r="C139" s="107">
        <f>SUM(C138,C134,C130,C126)</f>
        <v>521000</v>
      </c>
      <c r="D139" s="107">
        <f>SUM(D138,D134,D130,D126)</f>
        <v>271500</v>
      </c>
      <c r="E139" s="108">
        <f aca="true" t="shared" si="25" ref="E139:N139">SUM(E138,E134,E130,E126)</f>
        <v>62000</v>
      </c>
      <c r="F139" s="108">
        <f t="shared" si="25"/>
        <v>25000</v>
      </c>
      <c r="G139" s="108">
        <f t="shared" si="25"/>
        <v>55400</v>
      </c>
      <c r="H139" s="108">
        <f t="shared" si="25"/>
        <v>20000</v>
      </c>
      <c r="I139" s="108">
        <f t="shared" si="25"/>
        <v>10010</v>
      </c>
      <c r="J139" s="108">
        <f t="shared" si="25"/>
        <v>1000</v>
      </c>
      <c r="K139" s="108">
        <f t="shared" si="25"/>
        <v>69490</v>
      </c>
      <c r="L139" s="108">
        <f t="shared" si="25"/>
        <v>28600</v>
      </c>
      <c r="M139" s="108">
        <f t="shared" si="25"/>
        <v>2500</v>
      </c>
      <c r="N139" s="107">
        <f t="shared" si="25"/>
        <v>10000</v>
      </c>
    </row>
    <row r="140" spans="1:14" ht="12.75">
      <c r="A140" s="95"/>
      <c r="B140" s="95"/>
      <c r="C140" s="96" t="s">
        <v>174</v>
      </c>
      <c r="D140" s="111"/>
      <c r="E140" s="96" t="s">
        <v>175</v>
      </c>
      <c r="F140" s="95"/>
      <c r="G140" s="95"/>
      <c r="H140" s="95"/>
      <c r="I140" s="98"/>
      <c r="J140" s="95"/>
      <c r="K140" s="96"/>
      <c r="L140" s="97"/>
      <c r="M140" s="97"/>
      <c r="N140" s="97"/>
    </row>
    <row r="141" spans="1:14" ht="15">
      <c r="A141" s="143" t="s">
        <v>113</v>
      </c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</row>
    <row r="142" spans="1:14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143" t="s">
        <v>130</v>
      </c>
      <c r="B143" s="143"/>
      <c r="C143" s="143"/>
      <c r="D143" s="143"/>
      <c r="E143" s="143"/>
      <c r="F143" s="143"/>
      <c r="G143" s="143"/>
      <c r="H143" s="143"/>
      <c r="I143" s="143"/>
      <c r="J143" s="143"/>
      <c r="K143" s="143"/>
      <c r="L143" s="143"/>
      <c r="M143" s="143"/>
      <c r="N143" s="143"/>
    </row>
    <row r="146" spans="1:14" ht="12.75">
      <c r="A146" s="148" t="s">
        <v>40</v>
      </c>
      <c r="B146" s="148"/>
      <c r="C146" s="148"/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8"/>
    </row>
    <row r="147" spans="1:14" ht="14.25">
      <c r="A147" s="159" t="s">
        <v>97</v>
      </c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81"/>
      <c r="N147" s="2"/>
    </row>
    <row r="148" spans="1:14" ht="16.5">
      <c r="A148" s="149" t="s">
        <v>162</v>
      </c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52"/>
      <c r="N148" s="2"/>
    </row>
    <row r="149" spans="1:14" ht="12.75">
      <c r="A149" s="150"/>
      <c r="B149" s="150"/>
      <c r="C149" s="150"/>
      <c r="D149" s="2"/>
      <c r="E149" s="2"/>
      <c r="F149" s="2"/>
      <c r="G149" s="2"/>
      <c r="H149" s="2"/>
      <c r="I149" s="2"/>
      <c r="J149" s="2"/>
      <c r="M149" s="173" t="s">
        <v>178</v>
      </c>
      <c r="N149" s="174"/>
    </row>
    <row r="150" spans="1:14" ht="14.25">
      <c r="A150" s="146" t="s">
        <v>0</v>
      </c>
      <c r="B150" s="144" t="s">
        <v>176</v>
      </c>
      <c r="C150" s="144" t="s">
        <v>1</v>
      </c>
      <c r="D150" s="144" t="s">
        <v>119</v>
      </c>
      <c r="E150" s="154" t="s">
        <v>2</v>
      </c>
      <c r="F150" s="160"/>
      <c r="G150" s="160"/>
      <c r="H150" s="160"/>
      <c r="I150" s="160"/>
      <c r="J150" s="160"/>
      <c r="K150" s="160"/>
      <c r="L150" s="161"/>
      <c r="M150" s="164" t="s">
        <v>129</v>
      </c>
      <c r="N150" s="147" t="s">
        <v>123</v>
      </c>
    </row>
    <row r="151" spans="1:14" ht="108">
      <c r="A151" s="146"/>
      <c r="B151" s="144"/>
      <c r="C151" s="144"/>
      <c r="D151" s="144"/>
      <c r="E151" s="71" t="s">
        <v>120</v>
      </c>
      <c r="F151" s="71" t="s">
        <v>4</v>
      </c>
      <c r="G151" s="9" t="s">
        <v>6</v>
      </c>
      <c r="H151" s="9" t="s">
        <v>122</v>
      </c>
      <c r="I151" s="87" t="s">
        <v>46</v>
      </c>
      <c r="J151" s="9" t="s">
        <v>37</v>
      </c>
      <c r="K151" s="9" t="s">
        <v>8</v>
      </c>
      <c r="L151" s="9" t="s">
        <v>128</v>
      </c>
      <c r="M151" s="165"/>
      <c r="N151" s="147"/>
    </row>
    <row r="152" spans="1:14" ht="15.75">
      <c r="A152" s="4" t="s">
        <v>10</v>
      </c>
      <c r="B152" s="5">
        <f>C152+D152+N152+M152</f>
        <v>78060</v>
      </c>
      <c r="C152" s="5">
        <v>43460</v>
      </c>
      <c r="D152" s="5">
        <f>E152+F152+G152+H152+J152+K152+L152</f>
        <v>34600</v>
      </c>
      <c r="E152" s="18">
        <v>6000</v>
      </c>
      <c r="F152" s="72">
        <v>4000</v>
      </c>
      <c r="G152" s="18">
        <v>5000</v>
      </c>
      <c r="H152" s="18">
        <v>7000</v>
      </c>
      <c r="I152" s="18"/>
      <c r="J152" s="18"/>
      <c r="K152" s="6">
        <v>11000</v>
      </c>
      <c r="L152" s="6">
        <v>1600</v>
      </c>
      <c r="M152" s="6"/>
      <c r="N152" s="5"/>
    </row>
    <row r="153" spans="1:14" ht="15.75">
      <c r="A153" s="4" t="s">
        <v>11</v>
      </c>
      <c r="B153" s="5">
        <f>C153+D153+N153+M153</f>
        <v>96860</v>
      </c>
      <c r="C153" s="5">
        <f>43460+10400</f>
        <v>53860</v>
      </c>
      <c r="D153" s="5">
        <f>E153+F153+G153+H153+J153+K153+L153+I153</f>
        <v>37500</v>
      </c>
      <c r="E153" s="18">
        <v>6000</v>
      </c>
      <c r="F153" s="72">
        <v>2000</v>
      </c>
      <c r="G153" s="18">
        <v>4500</v>
      </c>
      <c r="H153" s="18">
        <v>2000</v>
      </c>
      <c r="I153" s="18">
        <f>1000+9010</f>
        <v>10010</v>
      </c>
      <c r="J153" s="18"/>
      <c r="K153" s="6">
        <f>6000+990</f>
        <v>6990</v>
      </c>
      <c r="L153" s="6">
        <v>6000</v>
      </c>
      <c r="M153" s="8">
        <v>500</v>
      </c>
      <c r="N153" s="5">
        <v>5000</v>
      </c>
    </row>
    <row r="154" spans="1:14" ht="15.75">
      <c r="A154" s="4" t="s">
        <v>12</v>
      </c>
      <c r="B154" s="5">
        <f>C154+D154+N154+M154</f>
        <v>116560</v>
      </c>
      <c r="C154" s="5">
        <f>50260+10000+10000</f>
        <v>70260</v>
      </c>
      <c r="D154" s="5">
        <f>E154+F154+G154+H154+J154+K154+L154</f>
        <v>40800</v>
      </c>
      <c r="E154" s="18">
        <f>6000+4300</f>
        <v>10300</v>
      </c>
      <c r="F154" s="72">
        <v>2000</v>
      </c>
      <c r="G154" s="18">
        <v>4500</v>
      </c>
      <c r="H154" s="18">
        <v>2000</v>
      </c>
      <c r="I154" s="18"/>
      <c r="J154" s="18">
        <v>1000</v>
      </c>
      <c r="K154" s="6">
        <v>6000</v>
      </c>
      <c r="L154" s="6">
        <v>15000</v>
      </c>
      <c r="M154" s="8">
        <v>500</v>
      </c>
      <c r="N154" s="5">
        <v>5000</v>
      </c>
    </row>
    <row r="155" spans="1:14" ht="15.75">
      <c r="A155" s="103" t="s">
        <v>92</v>
      </c>
      <c r="B155" s="104">
        <f>SUM(B152:B154)</f>
        <v>291480</v>
      </c>
      <c r="C155" s="104">
        <f>SUM(C152:C154)</f>
        <v>167580</v>
      </c>
      <c r="D155" s="104">
        <f>SUM(D152:D154)</f>
        <v>112900</v>
      </c>
      <c r="E155" s="105">
        <f>SUM(E152:E154)</f>
        <v>22300</v>
      </c>
      <c r="F155" s="104">
        <f aca="true" t="shared" si="26" ref="F155:N155">SUM(F152:F154)</f>
        <v>8000</v>
      </c>
      <c r="G155" s="105">
        <f t="shared" si="26"/>
        <v>14000</v>
      </c>
      <c r="H155" s="105">
        <f t="shared" si="26"/>
        <v>11000</v>
      </c>
      <c r="I155" s="105">
        <f t="shared" si="26"/>
        <v>10010</v>
      </c>
      <c r="J155" s="105">
        <f t="shared" si="26"/>
        <v>1000</v>
      </c>
      <c r="K155" s="105">
        <f t="shared" si="26"/>
        <v>23990</v>
      </c>
      <c r="L155" s="105">
        <f t="shared" si="26"/>
        <v>22600</v>
      </c>
      <c r="M155" s="105">
        <f t="shared" si="26"/>
        <v>1000</v>
      </c>
      <c r="N155" s="104">
        <f t="shared" si="26"/>
        <v>10000</v>
      </c>
    </row>
    <row r="156" spans="1:14" ht="15.75">
      <c r="A156" s="4" t="s">
        <v>14</v>
      </c>
      <c r="B156" s="5">
        <f>C156+D156+N156+M156</f>
        <v>64260</v>
      </c>
      <c r="C156" s="5">
        <v>43460</v>
      </c>
      <c r="D156" s="5">
        <f>E156+F156+G156+H156+J156+K156+L156</f>
        <v>20300</v>
      </c>
      <c r="E156" s="18">
        <v>6000</v>
      </c>
      <c r="F156" s="72">
        <v>2000</v>
      </c>
      <c r="G156" s="18">
        <v>4600</v>
      </c>
      <c r="H156" s="18">
        <v>1000</v>
      </c>
      <c r="I156" s="18"/>
      <c r="J156" s="18"/>
      <c r="K156" s="6">
        <v>6000</v>
      </c>
      <c r="L156" s="6">
        <v>700</v>
      </c>
      <c r="M156" s="8">
        <v>500</v>
      </c>
      <c r="N156" s="5"/>
    </row>
    <row r="157" spans="1:14" ht="15.75">
      <c r="A157" s="4" t="s">
        <v>15</v>
      </c>
      <c r="B157" s="5">
        <f>C157+D157+N157+M157</f>
        <v>69160</v>
      </c>
      <c r="C157" s="5">
        <v>50260</v>
      </c>
      <c r="D157" s="5">
        <f>E157+F157+G157+H157+J157+K157+L157</f>
        <v>18900</v>
      </c>
      <c r="E157" s="18">
        <v>6000</v>
      </c>
      <c r="F157" s="72">
        <v>2000</v>
      </c>
      <c r="G157" s="18">
        <v>4200</v>
      </c>
      <c r="H157" s="18">
        <v>1000</v>
      </c>
      <c r="I157" s="18"/>
      <c r="J157" s="18"/>
      <c r="K157" s="6">
        <v>5000</v>
      </c>
      <c r="L157" s="6">
        <v>700</v>
      </c>
      <c r="M157" s="6"/>
      <c r="N157" s="8"/>
    </row>
    <row r="158" spans="1:14" ht="15.75">
      <c r="A158" s="4" t="s">
        <v>16</v>
      </c>
      <c r="B158" s="5">
        <f>C158+D158+N158+M158</f>
        <v>73260</v>
      </c>
      <c r="C158" s="85">
        <f>43460+8500</f>
        <v>51960</v>
      </c>
      <c r="D158" s="5">
        <f>E158+F158+G158+H158+J158+K158+L158</f>
        <v>20300</v>
      </c>
      <c r="E158" s="18">
        <v>6000</v>
      </c>
      <c r="F158" s="72">
        <v>2000</v>
      </c>
      <c r="G158" s="18">
        <f>4100+1500</f>
        <v>5600</v>
      </c>
      <c r="H158" s="18">
        <v>1000</v>
      </c>
      <c r="I158" s="18"/>
      <c r="J158" s="18"/>
      <c r="K158" s="6">
        <v>5000</v>
      </c>
      <c r="L158" s="6">
        <v>700</v>
      </c>
      <c r="M158" s="8">
        <v>1000</v>
      </c>
      <c r="N158" s="8"/>
    </row>
    <row r="159" spans="1:14" ht="15.75">
      <c r="A159" s="103" t="s">
        <v>93</v>
      </c>
      <c r="B159" s="104">
        <f aca="true" t="shared" si="27" ref="B159:H159">SUM(B156:B158)</f>
        <v>206680</v>
      </c>
      <c r="C159" s="104">
        <f t="shared" si="27"/>
        <v>145680</v>
      </c>
      <c r="D159" s="104">
        <f t="shared" si="27"/>
        <v>59500</v>
      </c>
      <c r="E159" s="104">
        <f t="shared" si="27"/>
        <v>18000</v>
      </c>
      <c r="F159" s="104">
        <f t="shared" si="27"/>
        <v>6000</v>
      </c>
      <c r="G159" s="105">
        <f t="shared" si="27"/>
        <v>14400</v>
      </c>
      <c r="H159" s="105">
        <f t="shared" si="27"/>
        <v>3000</v>
      </c>
      <c r="I159" s="105"/>
      <c r="J159" s="105">
        <f>SUM(J156:J158)</f>
        <v>0</v>
      </c>
      <c r="K159" s="105">
        <f>SUM(K156:K158)</f>
        <v>16000</v>
      </c>
      <c r="L159" s="105">
        <f>SUM(L156:L158)</f>
        <v>2100</v>
      </c>
      <c r="M159" s="105">
        <f>SUM(M156:M158)</f>
        <v>1500</v>
      </c>
      <c r="N159" s="104">
        <f>SUM(N156:N158)</f>
        <v>0</v>
      </c>
    </row>
    <row r="160" spans="1:14" ht="15.75">
      <c r="A160" s="4" t="s">
        <v>18</v>
      </c>
      <c r="B160" s="5">
        <f>C160+D160+N160+M160</f>
        <v>58740</v>
      </c>
      <c r="C160" s="5">
        <v>41140</v>
      </c>
      <c r="D160" s="5">
        <f>E160+F160+G160+H160+J160+K160+L160</f>
        <v>17600</v>
      </c>
      <c r="E160" s="18">
        <v>4400</v>
      </c>
      <c r="F160" s="72">
        <v>2000</v>
      </c>
      <c r="G160" s="18">
        <v>4500</v>
      </c>
      <c r="H160" s="18">
        <v>1000</v>
      </c>
      <c r="I160" s="18"/>
      <c r="J160" s="18"/>
      <c r="K160" s="6">
        <v>5000</v>
      </c>
      <c r="L160" s="6">
        <v>700</v>
      </c>
      <c r="M160" s="6"/>
      <c r="N160" s="6"/>
    </row>
    <row r="161" spans="1:14" ht="15.75">
      <c r="A161" s="4" t="s">
        <v>19</v>
      </c>
      <c r="B161" s="5">
        <f>C161+D161+N161+M161</f>
        <v>58700</v>
      </c>
      <c r="C161" s="5">
        <v>41100</v>
      </c>
      <c r="D161" s="5">
        <f>E161+F161+G161+H161+J161+K161+L161</f>
        <v>17600</v>
      </c>
      <c r="E161" s="18">
        <v>4400</v>
      </c>
      <c r="F161" s="72">
        <v>2000</v>
      </c>
      <c r="G161" s="18">
        <v>4500</v>
      </c>
      <c r="H161" s="18">
        <v>1000</v>
      </c>
      <c r="I161" s="18"/>
      <c r="J161" s="18"/>
      <c r="K161" s="6">
        <v>5000</v>
      </c>
      <c r="L161" s="6">
        <v>700</v>
      </c>
      <c r="M161" s="8"/>
      <c r="N161" s="10"/>
    </row>
    <row r="162" spans="1:14" ht="15.75">
      <c r="A162" s="4" t="s">
        <v>20</v>
      </c>
      <c r="B162" s="5">
        <f>C162+D162+N162+M162</f>
        <v>58600</v>
      </c>
      <c r="C162" s="5">
        <v>41100</v>
      </c>
      <c r="D162" s="5">
        <f>E162+F162+G162+H162+J162+K162+L162</f>
        <v>17500</v>
      </c>
      <c r="E162" s="18">
        <v>4300</v>
      </c>
      <c r="F162" s="72">
        <v>2000</v>
      </c>
      <c r="G162" s="18">
        <v>4500</v>
      </c>
      <c r="H162" s="18">
        <v>1000</v>
      </c>
      <c r="I162" s="18"/>
      <c r="J162" s="18"/>
      <c r="K162" s="6">
        <v>5000</v>
      </c>
      <c r="L162" s="6">
        <v>700</v>
      </c>
      <c r="M162" s="6"/>
      <c r="N162" s="10"/>
    </row>
    <row r="163" spans="1:14" ht="15.75">
      <c r="A163" s="103" t="s">
        <v>94</v>
      </c>
      <c r="B163" s="104">
        <f aca="true" t="shared" si="28" ref="B163:H163">SUM(B160:B162)</f>
        <v>176040</v>
      </c>
      <c r="C163" s="104">
        <f t="shared" si="28"/>
        <v>123340</v>
      </c>
      <c r="D163" s="104">
        <f t="shared" si="28"/>
        <v>52700</v>
      </c>
      <c r="E163" s="105">
        <f t="shared" si="28"/>
        <v>13100</v>
      </c>
      <c r="F163" s="104">
        <f t="shared" si="28"/>
        <v>6000</v>
      </c>
      <c r="G163" s="105">
        <f t="shared" si="28"/>
        <v>13500</v>
      </c>
      <c r="H163" s="105">
        <f t="shared" si="28"/>
        <v>3000</v>
      </c>
      <c r="I163" s="105"/>
      <c r="J163" s="105"/>
      <c r="K163" s="105">
        <f>SUM(K160:K162)</f>
        <v>15000</v>
      </c>
      <c r="L163" s="105">
        <f>SUM(L160:L162)</f>
        <v>2100</v>
      </c>
      <c r="M163" s="105">
        <f>SUM(M160:M162)</f>
        <v>0</v>
      </c>
      <c r="N163" s="104">
        <f>SUM(N160:N162)</f>
        <v>0</v>
      </c>
    </row>
    <row r="164" spans="1:14" ht="15.75">
      <c r="A164" s="4" t="s">
        <v>22</v>
      </c>
      <c r="B164" s="5">
        <f>C164+D164+N164+M164</f>
        <v>48400</v>
      </c>
      <c r="C164" s="5">
        <f>41100-10000</f>
        <v>31100</v>
      </c>
      <c r="D164" s="5">
        <f>E164+F164+G164+H164+J164+K164+L164</f>
        <v>17300</v>
      </c>
      <c r="E164" s="18">
        <v>4300</v>
      </c>
      <c r="F164" s="72">
        <v>2000</v>
      </c>
      <c r="G164" s="18">
        <v>4500</v>
      </c>
      <c r="H164" s="18">
        <v>1000</v>
      </c>
      <c r="I164" s="18"/>
      <c r="J164" s="18"/>
      <c r="K164" s="6">
        <v>4900</v>
      </c>
      <c r="L164" s="6">
        <v>600</v>
      </c>
      <c r="M164" s="8"/>
      <c r="N164" s="21"/>
    </row>
    <row r="165" spans="1:14" ht="15.75">
      <c r="A165" s="4" t="s">
        <v>23</v>
      </c>
      <c r="B165" s="5">
        <f>C165+D165+N165+M165</f>
        <v>48400</v>
      </c>
      <c r="C165" s="5">
        <f>41100-10000</f>
        <v>31100</v>
      </c>
      <c r="D165" s="5">
        <f>E165+F165+G165+H165+J165+K165+L165</f>
        <v>17300</v>
      </c>
      <c r="E165" s="18">
        <v>4300</v>
      </c>
      <c r="F165" s="72">
        <v>2000</v>
      </c>
      <c r="G165" s="18">
        <v>4500</v>
      </c>
      <c r="H165" s="18">
        <v>1000</v>
      </c>
      <c r="I165" s="18"/>
      <c r="J165" s="18"/>
      <c r="K165" s="6">
        <v>4900</v>
      </c>
      <c r="L165" s="6">
        <v>600</v>
      </c>
      <c r="M165" s="6"/>
      <c r="N165" s="69"/>
    </row>
    <row r="166" spans="1:14" ht="15.75">
      <c r="A166" s="4" t="s">
        <v>24</v>
      </c>
      <c r="B166" s="5">
        <f>C166+D166+N166+M166</f>
        <v>34000</v>
      </c>
      <c r="C166" s="85">
        <f>41100-10400-8500</f>
        <v>22200</v>
      </c>
      <c r="D166" s="5">
        <f>E166+F166+G166+H166+J166+K166+L166</f>
        <v>11800</v>
      </c>
      <c r="E166" s="18"/>
      <c r="F166" s="72">
        <v>1000</v>
      </c>
      <c r="G166" s="18">
        <v>4500</v>
      </c>
      <c r="H166" s="18">
        <v>1000</v>
      </c>
      <c r="I166" s="73"/>
      <c r="J166" s="18"/>
      <c r="K166" s="6">
        <v>4700</v>
      </c>
      <c r="L166" s="6">
        <v>600</v>
      </c>
      <c r="M166" s="6"/>
      <c r="N166" s="62"/>
    </row>
    <row r="167" spans="1:14" ht="15.75">
      <c r="A167" s="103" t="s">
        <v>95</v>
      </c>
      <c r="B167" s="104">
        <f aca="true" t="shared" si="29" ref="B167:H167">SUM(B164:B166)</f>
        <v>130800</v>
      </c>
      <c r="C167" s="104">
        <f t="shared" si="29"/>
        <v>84400</v>
      </c>
      <c r="D167" s="104">
        <f t="shared" si="29"/>
        <v>46400</v>
      </c>
      <c r="E167" s="105">
        <f t="shared" si="29"/>
        <v>8600</v>
      </c>
      <c r="F167" s="104">
        <f t="shared" si="29"/>
        <v>5000</v>
      </c>
      <c r="G167" s="105">
        <f t="shared" si="29"/>
        <v>13500</v>
      </c>
      <c r="H167" s="105">
        <f t="shared" si="29"/>
        <v>3000</v>
      </c>
      <c r="I167" s="105"/>
      <c r="J167" s="105"/>
      <c r="K167" s="105">
        <f>SUM(K164:K166)</f>
        <v>14500</v>
      </c>
      <c r="L167" s="105">
        <f>SUM(L164:L166)</f>
        <v>1800</v>
      </c>
      <c r="M167" s="105"/>
      <c r="N167" s="90">
        <f>SUM(N164:N166)</f>
        <v>0</v>
      </c>
    </row>
    <row r="168" spans="1:14" ht="25.5">
      <c r="A168" s="106" t="s">
        <v>164</v>
      </c>
      <c r="B168" s="107">
        <f>SUM(B167,B163,B159,B155)</f>
        <v>805000</v>
      </c>
      <c r="C168" s="107">
        <f>SUM(C167,C163,C159,C155)</f>
        <v>521000</v>
      </c>
      <c r="D168" s="107">
        <f>SUM(D167,D163,D159,D155)</f>
        <v>271500</v>
      </c>
      <c r="E168" s="108">
        <f aca="true" t="shared" si="30" ref="E168:N168">SUM(E167,E163,E159,E155)</f>
        <v>62000</v>
      </c>
      <c r="F168" s="108">
        <f t="shared" si="30"/>
        <v>25000</v>
      </c>
      <c r="G168" s="108">
        <f t="shared" si="30"/>
        <v>55400</v>
      </c>
      <c r="H168" s="108">
        <f t="shared" si="30"/>
        <v>20000</v>
      </c>
      <c r="I168" s="108">
        <f t="shared" si="30"/>
        <v>10010</v>
      </c>
      <c r="J168" s="108">
        <f t="shared" si="30"/>
        <v>1000</v>
      </c>
      <c r="K168" s="108">
        <f t="shared" si="30"/>
        <v>69490</v>
      </c>
      <c r="L168" s="108">
        <f t="shared" si="30"/>
        <v>28600</v>
      </c>
      <c r="M168" s="108">
        <f t="shared" si="30"/>
        <v>2500</v>
      </c>
      <c r="N168" s="107">
        <f t="shared" si="30"/>
        <v>10000</v>
      </c>
    </row>
    <row r="169" spans="1:14" ht="12.75">
      <c r="A169" s="95"/>
      <c r="B169" s="95"/>
      <c r="C169" s="96" t="s">
        <v>177</v>
      </c>
      <c r="D169" s="111"/>
      <c r="E169" s="96"/>
      <c r="F169" s="95"/>
      <c r="G169" s="95"/>
      <c r="H169" s="95"/>
      <c r="I169" s="98"/>
      <c r="J169" s="95"/>
      <c r="K169" s="96"/>
      <c r="L169" s="97"/>
      <c r="M169" s="97"/>
      <c r="N169" s="97"/>
    </row>
    <row r="170" spans="1:14" ht="15">
      <c r="A170" s="143" t="s">
        <v>113</v>
      </c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</row>
    <row r="171" spans="1:14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">
      <c r="A172" s="143" t="s">
        <v>130</v>
      </c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</row>
    <row r="175" spans="1:14" ht="12.75">
      <c r="A175" s="148" t="s">
        <v>40</v>
      </c>
      <c r="B175" s="148"/>
      <c r="C175" s="148"/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8"/>
    </row>
    <row r="176" spans="1:14" ht="14.25">
      <c r="A176" s="159" t="s">
        <v>97</v>
      </c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  <c r="M176" s="81"/>
      <c r="N176" s="2"/>
    </row>
    <row r="177" spans="1:14" ht="16.5">
      <c r="A177" s="149" t="s">
        <v>162</v>
      </c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52"/>
      <c r="N177" s="2"/>
    </row>
    <row r="178" spans="1:14" ht="12.75">
      <c r="A178" s="150"/>
      <c r="B178" s="150"/>
      <c r="C178" s="150"/>
      <c r="D178" s="2"/>
      <c r="E178" s="2"/>
      <c r="F178" s="2"/>
      <c r="G178" s="2"/>
      <c r="H178" s="2"/>
      <c r="I178" s="2"/>
      <c r="J178" s="2"/>
      <c r="M178" s="176">
        <v>40367</v>
      </c>
      <c r="N178" s="176"/>
    </row>
    <row r="179" spans="1:14" ht="14.25">
      <c r="A179" s="146" t="s">
        <v>0</v>
      </c>
      <c r="B179" s="144" t="s">
        <v>176</v>
      </c>
      <c r="C179" s="144" t="s">
        <v>1</v>
      </c>
      <c r="D179" s="144" t="s">
        <v>119</v>
      </c>
      <c r="E179" s="154" t="s">
        <v>2</v>
      </c>
      <c r="F179" s="160"/>
      <c r="G179" s="160"/>
      <c r="H179" s="160"/>
      <c r="I179" s="160"/>
      <c r="J179" s="160"/>
      <c r="K179" s="160"/>
      <c r="L179" s="161"/>
      <c r="M179" s="164" t="s">
        <v>129</v>
      </c>
      <c r="N179" s="147" t="s">
        <v>123</v>
      </c>
    </row>
    <row r="180" spans="1:14" ht="108">
      <c r="A180" s="146"/>
      <c r="B180" s="144"/>
      <c r="C180" s="144"/>
      <c r="D180" s="144"/>
      <c r="E180" s="71" t="s">
        <v>120</v>
      </c>
      <c r="F180" s="71" t="s">
        <v>4</v>
      </c>
      <c r="G180" s="9" t="s">
        <v>6</v>
      </c>
      <c r="H180" s="9" t="s">
        <v>122</v>
      </c>
      <c r="I180" s="87" t="s">
        <v>46</v>
      </c>
      <c r="J180" s="9" t="s">
        <v>37</v>
      </c>
      <c r="K180" s="9" t="s">
        <v>8</v>
      </c>
      <c r="L180" s="9" t="s">
        <v>128</v>
      </c>
      <c r="M180" s="165"/>
      <c r="N180" s="147"/>
    </row>
    <row r="181" spans="1:14" ht="15.75">
      <c r="A181" s="4" t="s">
        <v>10</v>
      </c>
      <c r="B181" s="5">
        <f>C181+D181+N181+M181</f>
        <v>78060</v>
      </c>
      <c r="C181" s="5">
        <v>43460</v>
      </c>
      <c r="D181" s="5">
        <f>E181+F181+G181+H181+J181+K181+L181</f>
        <v>34600</v>
      </c>
      <c r="E181" s="18">
        <v>6000</v>
      </c>
      <c r="F181" s="72">
        <v>4000</v>
      </c>
      <c r="G181" s="18">
        <v>5000</v>
      </c>
      <c r="H181" s="18">
        <v>7000</v>
      </c>
      <c r="I181" s="18"/>
      <c r="J181" s="18"/>
      <c r="K181" s="6">
        <v>11000</v>
      </c>
      <c r="L181" s="6">
        <v>1600</v>
      </c>
      <c r="M181" s="6"/>
      <c r="N181" s="5"/>
    </row>
    <row r="182" spans="1:14" ht="15.75">
      <c r="A182" s="4" t="s">
        <v>11</v>
      </c>
      <c r="B182" s="5">
        <f>C182+D182+N182+M182</f>
        <v>96860</v>
      </c>
      <c r="C182" s="5">
        <f>43460+10400</f>
        <v>53860</v>
      </c>
      <c r="D182" s="5">
        <f>E182+F182+G182+H182+J182+K182+L182+I182</f>
        <v>37500</v>
      </c>
      <c r="E182" s="18">
        <v>6000</v>
      </c>
      <c r="F182" s="72">
        <v>2000</v>
      </c>
      <c r="G182" s="18">
        <v>4500</v>
      </c>
      <c r="H182" s="18">
        <v>2000</v>
      </c>
      <c r="I182" s="18">
        <f>1000+9010</f>
        <v>10010</v>
      </c>
      <c r="J182" s="18"/>
      <c r="K182" s="6">
        <f>6000+990</f>
        <v>6990</v>
      </c>
      <c r="L182" s="6">
        <v>6000</v>
      </c>
      <c r="M182" s="8">
        <v>500</v>
      </c>
      <c r="N182" s="5">
        <v>5000</v>
      </c>
    </row>
    <row r="183" spans="1:14" ht="15.75">
      <c r="A183" s="4" t="s">
        <v>12</v>
      </c>
      <c r="B183" s="5">
        <f>C183+D183+N183+M183</f>
        <v>116560</v>
      </c>
      <c r="C183" s="5">
        <f>50260+10000+10000</f>
        <v>70260</v>
      </c>
      <c r="D183" s="5">
        <f>E183+F183+G183+H183+J183+K183+L183</f>
        <v>40800</v>
      </c>
      <c r="E183" s="18">
        <f>6000+4300</f>
        <v>10300</v>
      </c>
      <c r="F183" s="72">
        <v>2000</v>
      </c>
      <c r="G183" s="18">
        <v>4500</v>
      </c>
      <c r="H183" s="18">
        <v>2000</v>
      </c>
      <c r="I183" s="18"/>
      <c r="J183" s="18">
        <v>1000</v>
      </c>
      <c r="K183" s="6">
        <v>6000</v>
      </c>
      <c r="L183" s="6">
        <v>15000</v>
      </c>
      <c r="M183" s="8">
        <v>500</v>
      </c>
      <c r="N183" s="5">
        <v>5000</v>
      </c>
    </row>
    <row r="184" spans="1:14" ht="15.75">
      <c r="A184" s="103" t="s">
        <v>92</v>
      </c>
      <c r="B184" s="104">
        <f>SUM(B181:B183)</f>
        <v>291480</v>
      </c>
      <c r="C184" s="104">
        <f>SUM(C181:C183)</f>
        <v>167580</v>
      </c>
      <c r="D184" s="104">
        <f>SUM(D181:D183)</f>
        <v>112900</v>
      </c>
      <c r="E184" s="105">
        <f>SUM(E181:E183)</f>
        <v>22300</v>
      </c>
      <c r="F184" s="104">
        <f aca="true" t="shared" si="31" ref="F184:N184">SUM(F181:F183)</f>
        <v>8000</v>
      </c>
      <c r="G184" s="105">
        <f t="shared" si="31"/>
        <v>14000</v>
      </c>
      <c r="H184" s="105">
        <f t="shared" si="31"/>
        <v>11000</v>
      </c>
      <c r="I184" s="105">
        <f t="shared" si="31"/>
        <v>10010</v>
      </c>
      <c r="J184" s="105">
        <f t="shared" si="31"/>
        <v>1000</v>
      </c>
      <c r="K184" s="105">
        <f t="shared" si="31"/>
        <v>23990</v>
      </c>
      <c r="L184" s="105">
        <f t="shared" si="31"/>
        <v>22600</v>
      </c>
      <c r="M184" s="105">
        <f t="shared" si="31"/>
        <v>1000</v>
      </c>
      <c r="N184" s="104">
        <f t="shared" si="31"/>
        <v>10000</v>
      </c>
    </row>
    <row r="185" spans="1:14" ht="15.75">
      <c r="A185" s="4" t="s">
        <v>14</v>
      </c>
      <c r="B185" s="5">
        <f>C185+D185+N185+M185</f>
        <v>64260</v>
      </c>
      <c r="C185" s="5">
        <v>43460</v>
      </c>
      <c r="D185" s="5">
        <f>E185+F185+G185+H185+J185+K185+L185</f>
        <v>20300</v>
      </c>
      <c r="E185" s="18">
        <v>6000</v>
      </c>
      <c r="F185" s="72">
        <v>2000</v>
      </c>
      <c r="G185" s="18">
        <v>4600</v>
      </c>
      <c r="H185" s="18">
        <v>1000</v>
      </c>
      <c r="I185" s="18"/>
      <c r="J185" s="18"/>
      <c r="K185" s="6">
        <v>6000</v>
      </c>
      <c r="L185" s="6">
        <v>700</v>
      </c>
      <c r="M185" s="8">
        <v>500</v>
      </c>
      <c r="N185" s="5"/>
    </row>
    <row r="186" spans="1:14" ht="15.75">
      <c r="A186" s="4" t="s">
        <v>15</v>
      </c>
      <c r="B186" s="5">
        <f>C186+D186+N186+M186</f>
        <v>69160</v>
      </c>
      <c r="C186" s="5">
        <v>50260</v>
      </c>
      <c r="D186" s="5">
        <f>E186+F186+G186+H186+J186+K186+L186</f>
        <v>18900</v>
      </c>
      <c r="E186" s="18">
        <v>6000</v>
      </c>
      <c r="F186" s="72">
        <v>2000</v>
      </c>
      <c r="G186" s="18">
        <v>4200</v>
      </c>
      <c r="H186" s="18">
        <v>1000</v>
      </c>
      <c r="I186" s="18"/>
      <c r="J186" s="18"/>
      <c r="K186" s="6">
        <v>5000</v>
      </c>
      <c r="L186" s="6">
        <v>700</v>
      </c>
      <c r="M186" s="6"/>
      <c r="N186" s="8"/>
    </row>
    <row r="187" spans="1:14" ht="15.75">
      <c r="A187" s="4" t="s">
        <v>16</v>
      </c>
      <c r="B187" s="5">
        <f>C187+D187+N187+M187</f>
        <v>73260</v>
      </c>
      <c r="C187" s="5">
        <f>43460+8500</f>
        <v>51960</v>
      </c>
      <c r="D187" s="5">
        <f>E187+F187+G187+H187+J187+K187+L187</f>
        <v>20300</v>
      </c>
      <c r="E187" s="18">
        <v>6000</v>
      </c>
      <c r="F187" s="72">
        <v>2000</v>
      </c>
      <c r="G187" s="18">
        <f>4100+1500</f>
        <v>5600</v>
      </c>
      <c r="H187" s="18">
        <v>1000</v>
      </c>
      <c r="I187" s="18"/>
      <c r="J187" s="18"/>
      <c r="K187" s="6">
        <v>5000</v>
      </c>
      <c r="L187" s="6">
        <v>700</v>
      </c>
      <c r="M187" s="8">
        <v>1000</v>
      </c>
      <c r="N187" s="8"/>
    </row>
    <row r="188" spans="1:14" ht="15.75">
      <c r="A188" s="103" t="s">
        <v>93</v>
      </c>
      <c r="B188" s="104">
        <f aca="true" t="shared" si="32" ref="B188:H188">SUM(B185:B187)</f>
        <v>206680</v>
      </c>
      <c r="C188" s="104">
        <f t="shared" si="32"/>
        <v>145680</v>
      </c>
      <c r="D188" s="104">
        <f t="shared" si="32"/>
        <v>59500</v>
      </c>
      <c r="E188" s="104">
        <f t="shared" si="32"/>
        <v>18000</v>
      </c>
      <c r="F188" s="104">
        <f t="shared" si="32"/>
        <v>6000</v>
      </c>
      <c r="G188" s="105">
        <f t="shared" si="32"/>
        <v>14400</v>
      </c>
      <c r="H188" s="105">
        <f t="shared" si="32"/>
        <v>3000</v>
      </c>
      <c r="I188" s="105"/>
      <c r="J188" s="105">
        <f>SUM(J185:J187)</f>
        <v>0</v>
      </c>
      <c r="K188" s="105">
        <f>SUM(K185:K187)</f>
        <v>16000</v>
      </c>
      <c r="L188" s="105">
        <f>SUM(L185:L187)</f>
        <v>2100</v>
      </c>
      <c r="M188" s="105">
        <f>SUM(M185:M187)</f>
        <v>1500</v>
      </c>
      <c r="N188" s="104">
        <f>SUM(N185:N187)</f>
        <v>0</v>
      </c>
    </row>
    <row r="189" spans="1:14" ht="15.75">
      <c r="A189" s="4" t="s">
        <v>18</v>
      </c>
      <c r="B189" s="5">
        <f>C189+D189+N189+M189</f>
        <v>136700</v>
      </c>
      <c r="C189" s="85">
        <v>68000</v>
      </c>
      <c r="D189" s="5">
        <f>E189+F189+G189+H189+J189+K189+L189</f>
        <v>29700</v>
      </c>
      <c r="E189" s="83">
        <v>6000</v>
      </c>
      <c r="F189" s="72">
        <v>2000</v>
      </c>
      <c r="G189" s="83">
        <v>14000</v>
      </c>
      <c r="H189" s="18">
        <v>1000</v>
      </c>
      <c r="I189" s="18"/>
      <c r="J189" s="18"/>
      <c r="K189" s="84">
        <v>5200</v>
      </c>
      <c r="L189" s="84">
        <v>1500</v>
      </c>
      <c r="M189" s="84">
        <v>3000</v>
      </c>
      <c r="N189" s="6">
        <v>36000</v>
      </c>
    </row>
    <row r="190" spans="1:14" ht="15.75">
      <c r="A190" s="4" t="s">
        <v>19</v>
      </c>
      <c r="B190" s="5">
        <f>C190+D190+N190+M190</f>
        <v>97200</v>
      </c>
      <c r="C190" s="85">
        <v>68000</v>
      </c>
      <c r="D190" s="5">
        <f>E190+F190+G190+H190+J190+K190+L190</f>
        <v>19700</v>
      </c>
      <c r="E190" s="18"/>
      <c r="F190" s="72">
        <v>2000</v>
      </c>
      <c r="G190" s="83">
        <v>10000</v>
      </c>
      <c r="H190" s="18">
        <v>1000</v>
      </c>
      <c r="I190" s="18"/>
      <c r="J190" s="18"/>
      <c r="K190" s="84">
        <v>5200</v>
      </c>
      <c r="L190" s="84">
        <v>1500</v>
      </c>
      <c r="M190" s="84">
        <v>2200</v>
      </c>
      <c r="N190" s="6">
        <v>7300</v>
      </c>
    </row>
    <row r="191" spans="1:14" ht="15.75">
      <c r="A191" s="4" t="s">
        <v>20</v>
      </c>
      <c r="B191" s="5">
        <f>C191+D191+N191+M191</f>
        <v>99840</v>
      </c>
      <c r="C191" s="85">
        <v>80240</v>
      </c>
      <c r="D191" s="5">
        <f>E191+F191+G191+H191+J191+K191+L191</f>
        <v>19600</v>
      </c>
      <c r="E191" s="18"/>
      <c r="F191" s="72">
        <v>2000</v>
      </c>
      <c r="G191" s="83">
        <v>10000</v>
      </c>
      <c r="H191" s="18">
        <v>1000</v>
      </c>
      <c r="I191" s="18"/>
      <c r="J191" s="18"/>
      <c r="K191" s="84">
        <v>5100</v>
      </c>
      <c r="L191" s="84">
        <v>1500</v>
      </c>
      <c r="M191" s="6"/>
      <c r="N191" s="10"/>
    </row>
    <row r="192" spans="1:14" ht="15.75">
      <c r="A192" s="103" t="s">
        <v>94</v>
      </c>
      <c r="B192" s="104">
        <f aca="true" t="shared" si="33" ref="B192:H192">SUM(B189:B191)</f>
        <v>333740</v>
      </c>
      <c r="C192" s="104">
        <f t="shared" si="33"/>
        <v>216240</v>
      </c>
      <c r="D192" s="104">
        <f t="shared" si="33"/>
        <v>69000</v>
      </c>
      <c r="E192" s="105">
        <f t="shared" si="33"/>
        <v>6000</v>
      </c>
      <c r="F192" s="104">
        <f t="shared" si="33"/>
        <v>6000</v>
      </c>
      <c r="G192" s="105">
        <f t="shared" si="33"/>
        <v>34000</v>
      </c>
      <c r="H192" s="105">
        <f t="shared" si="33"/>
        <v>3000</v>
      </c>
      <c r="I192" s="105"/>
      <c r="J192" s="105"/>
      <c r="K192" s="105">
        <f>SUM(K189:K191)</f>
        <v>15500</v>
      </c>
      <c r="L192" s="105">
        <f>SUM(L189:L191)</f>
        <v>4500</v>
      </c>
      <c r="M192" s="105">
        <f>SUM(M189:M191)</f>
        <v>5200</v>
      </c>
      <c r="N192" s="104">
        <f>SUM(N189:N191)</f>
        <v>43300</v>
      </c>
    </row>
    <row r="193" spans="1:14" ht="15.75">
      <c r="A193" s="4" t="s">
        <v>22</v>
      </c>
      <c r="B193" s="5">
        <f>C193+D193+N193+M193</f>
        <v>81200</v>
      </c>
      <c r="C193" s="85">
        <v>67000</v>
      </c>
      <c r="D193" s="5">
        <f>E193+F193+G193+H193+J193+K193+L193</f>
        <v>14200</v>
      </c>
      <c r="E193" s="18"/>
      <c r="F193" s="72">
        <v>2000</v>
      </c>
      <c r="G193" s="83">
        <v>5000</v>
      </c>
      <c r="H193" s="18">
        <v>1000</v>
      </c>
      <c r="I193" s="18"/>
      <c r="J193" s="18"/>
      <c r="K193" s="84">
        <v>5000</v>
      </c>
      <c r="L193" s="84">
        <v>1200</v>
      </c>
      <c r="M193" s="8"/>
      <c r="N193" s="21"/>
    </row>
    <row r="194" spans="1:14" ht="15.75">
      <c r="A194" s="4" t="s">
        <v>23</v>
      </c>
      <c r="B194" s="5">
        <f>C194+D194+N194+M194</f>
        <v>80600</v>
      </c>
      <c r="C194" s="85">
        <v>67000</v>
      </c>
      <c r="D194" s="5">
        <f>E194+F194+G194+H194+J194+K194+L194</f>
        <v>13600</v>
      </c>
      <c r="E194" s="18"/>
      <c r="F194" s="72">
        <v>2000</v>
      </c>
      <c r="G194" s="83">
        <v>5000</v>
      </c>
      <c r="H194" s="18">
        <v>1000</v>
      </c>
      <c r="I194" s="18"/>
      <c r="J194" s="18"/>
      <c r="K194" s="84">
        <v>5000</v>
      </c>
      <c r="L194" s="6">
        <v>600</v>
      </c>
      <c r="M194" s="6"/>
      <c r="N194" s="69"/>
    </row>
    <row r="195" spans="1:14" ht="15.75">
      <c r="A195" s="4" t="s">
        <v>24</v>
      </c>
      <c r="B195" s="5">
        <f>C195+D195+N195+M195</f>
        <v>91300</v>
      </c>
      <c r="C195" s="85">
        <v>79000</v>
      </c>
      <c r="D195" s="5">
        <f>E195+F195+G195+H195+J195+K195+L195</f>
        <v>12300</v>
      </c>
      <c r="E195" s="18"/>
      <c r="F195" s="72">
        <v>1000</v>
      </c>
      <c r="G195" s="83">
        <v>4700</v>
      </c>
      <c r="H195" s="18">
        <v>1000</v>
      </c>
      <c r="I195" s="73"/>
      <c r="J195" s="18"/>
      <c r="K195" s="84">
        <v>5000</v>
      </c>
      <c r="L195" s="6">
        <v>600</v>
      </c>
      <c r="M195" s="6"/>
      <c r="N195" s="62"/>
    </row>
    <row r="196" spans="1:14" ht="15.75">
      <c r="A196" s="103" t="s">
        <v>95</v>
      </c>
      <c r="B196" s="104">
        <f aca="true" t="shared" si="34" ref="B196:H196">SUM(B193:B195)</f>
        <v>253100</v>
      </c>
      <c r="C196" s="104">
        <f t="shared" si="34"/>
        <v>213000</v>
      </c>
      <c r="D196" s="104">
        <f t="shared" si="34"/>
        <v>40100</v>
      </c>
      <c r="E196" s="105">
        <f t="shared" si="34"/>
        <v>0</v>
      </c>
      <c r="F196" s="104">
        <f t="shared" si="34"/>
        <v>5000</v>
      </c>
      <c r="G196" s="105">
        <f t="shared" si="34"/>
        <v>14700</v>
      </c>
      <c r="H196" s="105">
        <f t="shared" si="34"/>
        <v>3000</v>
      </c>
      <c r="I196" s="105"/>
      <c r="J196" s="105"/>
      <c r="K196" s="105">
        <f>SUM(K193:K195)</f>
        <v>15000</v>
      </c>
      <c r="L196" s="105">
        <f>SUM(L193:L195)</f>
        <v>2400</v>
      </c>
      <c r="M196" s="105"/>
      <c r="N196" s="90">
        <f>SUM(N193:N195)</f>
        <v>0</v>
      </c>
    </row>
    <row r="197" spans="1:14" ht="25.5">
      <c r="A197" s="106" t="s">
        <v>164</v>
      </c>
      <c r="B197" s="107">
        <f>SUM(B196,B192,B188,B184)</f>
        <v>1085000</v>
      </c>
      <c r="C197" s="107">
        <f>SUM(C196,C192,C188,C184)</f>
        <v>742500</v>
      </c>
      <c r="D197" s="107">
        <f>SUM(D196,D192,D188,D184)</f>
        <v>281500</v>
      </c>
      <c r="E197" s="108">
        <f aca="true" t="shared" si="35" ref="E197:N197">SUM(E196,E192,E188,E184)</f>
        <v>46300</v>
      </c>
      <c r="F197" s="108">
        <f t="shared" si="35"/>
        <v>25000</v>
      </c>
      <c r="G197" s="108">
        <f t="shared" si="35"/>
        <v>77100</v>
      </c>
      <c r="H197" s="108">
        <f t="shared" si="35"/>
        <v>20000</v>
      </c>
      <c r="I197" s="108">
        <f t="shared" si="35"/>
        <v>10010</v>
      </c>
      <c r="J197" s="108">
        <f t="shared" si="35"/>
        <v>1000</v>
      </c>
      <c r="K197" s="108">
        <f t="shared" si="35"/>
        <v>70490</v>
      </c>
      <c r="L197" s="108">
        <f t="shared" si="35"/>
        <v>31600</v>
      </c>
      <c r="M197" s="108">
        <f t="shared" si="35"/>
        <v>7700</v>
      </c>
      <c r="N197" s="107">
        <f t="shared" si="35"/>
        <v>53300</v>
      </c>
    </row>
    <row r="198" spans="1:14" ht="12.75">
      <c r="A198" s="95"/>
      <c r="B198" s="95"/>
      <c r="C198" s="96" t="s">
        <v>177</v>
      </c>
      <c r="D198" s="111"/>
      <c r="E198" s="96"/>
      <c r="F198" s="95"/>
      <c r="G198" s="95"/>
      <c r="H198" s="95"/>
      <c r="I198" s="98"/>
      <c r="J198" s="95"/>
      <c r="K198" s="96"/>
      <c r="L198" s="97"/>
      <c r="M198" s="97"/>
      <c r="N198" s="97"/>
    </row>
    <row r="199" spans="1:14" ht="15">
      <c r="A199" s="143" t="s">
        <v>113</v>
      </c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</row>
    <row r="200" spans="1:14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">
      <c r="A201" s="143" t="s">
        <v>130</v>
      </c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</row>
    <row r="205" spans="1:14" ht="12.75">
      <c r="A205" s="148" t="s">
        <v>40</v>
      </c>
      <c r="B205" s="148"/>
      <c r="C205" s="148"/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8"/>
    </row>
    <row r="206" spans="1:14" ht="14.25">
      <c r="A206" s="159" t="s">
        <v>97</v>
      </c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81"/>
      <c r="N206" s="2"/>
    </row>
    <row r="207" spans="1:14" ht="16.5">
      <c r="A207" s="149" t="s">
        <v>162</v>
      </c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52"/>
      <c r="N207" s="2"/>
    </row>
    <row r="208" spans="1:14" ht="12.75">
      <c r="A208" s="150"/>
      <c r="B208" s="150"/>
      <c r="C208" s="150"/>
      <c r="D208" s="2"/>
      <c r="E208" s="2"/>
      <c r="F208" s="2"/>
      <c r="G208" s="2"/>
      <c r="H208" s="2"/>
      <c r="I208" s="2"/>
      <c r="J208" s="2"/>
      <c r="M208" s="176">
        <v>40466</v>
      </c>
      <c r="N208" s="176"/>
    </row>
    <row r="209" spans="1:14" ht="14.25">
      <c r="A209" s="146" t="s">
        <v>0</v>
      </c>
      <c r="B209" s="144" t="s">
        <v>176</v>
      </c>
      <c r="C209" s="144" t="s">
        <v>1</v>
      </c>
      <c r="D209" s="144" t="s">
        <v>119</v>
      </c>
      <c r="E209" s="154" t="s">
        <v>2</v>
      </c>
      <c r="F209" s="160"/>
      <c r="G209" s="160"/>
      <c r="H209" s="160"/>
      <c r="I209" s="160"/>
      <c r="J209" s="160"/>
      <c r="K209" s="160"/>
      <c r="L209" s="161"/>
      <c r="M209" s="164" t="s">
        <v>129</v>
      </c>
      <c r="N209" s="147" t="s">
        <v>123</v>
      </c>
    </row>
    <row r="210" spans="1:14" ht="108">
      <c r="A210" s="146"/>
      <c r="B210" s="144"/>
      <c r="C210" s="144"/>
      <c r="D210" s="144"/>
      <c r="E210" s="71" t="s">
        <v>120</v>
      </c>
      <c r="F210" s="71" t="s">
        <v>4</v>
      </c>
      <c r="G210" s="9" t="s">
        <v>6</v>
      </c>
      <c r="H210" s="9" t="s">
        <v>122</v>
      </c>
      <c r="I210" s="87" t="s">
        <v>46</v>
      </c>
      <c r="J210" s="9" t="s">
        <v>37</v>
      </c>
      <c r="K210" s="9" t="s">
        <v>8</v>
      </c>
      <c r="L210" s="9" t="s">
        <v>128</v>
      </c>
      <c r="M210" s="165"/>
      <c r="N210" s="147"/>
    </row>
    <row r="211" spans="1:14" ht="15.75">
      <c r="A211" s="4" t="s">
        <v>10</v>
      </c>
      <c r="B211" s="5">
        <f>C211+D211+N211+M211</f>
        <v>78060</v>
      </c>
      <c r="C211" s="5">
        <v>43460</v>
      </c>
      <c r="D211" s="5">
        <f>E211+F211+G211+H211+J211+K211+L211</f>
        <v>34600</v>
      </c>
      <c r="E211" s="18">
        <v>6000</v>
      </c>
      <c r="F211" s="72">
        <v>4000</v>
      </c>
      <c r="G211" s="18">
        <v>5000</v>
      </c>
      <c r="H211" s="18">
        <v>7000</v>
      </c>
      <c r="I211" s="18"/>
      <c r="J211" s="18"/>
      <c r="K211" s="6">
        <v>11000</v>
      </c>
      <c r="L211" s="6">
        <v>1600</v>
      </c>
      <c r="M211" s="6"/>
      <c r="N211" s="5"/>
    </row>
    <row r="212" spans="1:14" ht="15.75">
      <c r="A212" s="4" t="s">
        <v>11</v>
      </c>
      <c r="B212" s="5">
        <f>C212+D212+N212+M212</f>
        <v>96860</v>
      </c>
      <c r="C212" s="5">
        <f>43460+10400</f>
        <v>53860</v>
      </c>
      <c r="D212" s="5">
        <f>E212+F212+G212+H212+J212+K212+L212+I212</f>
        <v>37500</v>
      </c>
      <c r="E212" s="18">
        <v>6000</v>
      </c>
      <c r="F212" s="72">
        <v>2000</v>
      </c>
      <c r="G212" s="83">
        <f>4500+1000</f>
        <v>5500</v>
      </c>
      <c r="H212" s="18">
        <v>2000</v>
      </c>
      <c r="I212" s="18">
        <f>1000+9010-1000</f>
        <v>9010</v>
      </c>
      <c r="J212" s="18"/>
      <c r="K212" s="6">
        <f>6000+990</f>
        <v>6990</v>
      </c>
      <c r="L212" s="6">
        <v>6000</v>
      </c>
      <c r="M212" s="8">
        <v>500</v>
      </c>
      <c r="N212" s="5">
        <v>5000</v>
      </c>
    </row>
    <row r="213" spans="1:14" ht="15.75">
      <c r="A213" s="4" t="s">
        <v>12</v>
      </c>
      <c r="B213" s="5">
        <f>C213+D213+N213+M213</f>
        <v>116560</v>
      </c>
      <c r="C213" s="5">
        <f>50260+10000+10000</f>
        <v>70260</v>
      </c>
      <c r="D213" s="5">
        <f>E213+F213+G213+H213+J213+K213+L213</f>
        <v>40800</v>
      </c>
      <c r="E213" s="18">
        <f>6000+4300</f>
        <v>10300</v>
      </c>
      <c r="F213" s="72">
        <v>2000</v>
      </c>
      <c r="G213" s="18">
        <v>4500</v>
      </c>
      <c r="H213" s="18">
        <v>2000</v>
      </c>
      <c r="I213" s="18"/>
      <c r="J213" s="18">
        <v>1000</v>
      </c>
      <c r="K213" s="6">
        <v>6000</v>
      </c>
      <c r="L213" s="6">
        <v>15000</v>
      </c>
      <c r="M213" s="8">
        <v>500</v>
      </c>
      <c r="N213" s="5">
        <v>5000</v>
      </c>
    </row>
    <row r="214" spans="1:14" ht="15.75">
      <c r="A214" s="103" t="s">
        <v>92</v>
      </c>
      <c r="B214" s="104">
        <f>SUM(B211:B213)</f>
        <v>291480</v>
      </c>
      <c r="C214" s="104">
        <f>SUM(C211:C213)</f>
        <v>167580</v>
      </c>
      <c r="D214" s="104">
        <f>SUM(D211:D213)</f>
        <v>112900</v>
      </c>
      <c r="E214" s="105">
        <f>SUM(E211:E213)</f>
        <v>22300</v>
      </c>
      <c r="F214" s="104">
        <f aca="true" t="shared" si="36" ref="F214:N214">SUM(F211:F213)</f>
        <v>8000</v>
      </c>
      <c r="G214" s="105">
        <f t="shared" si="36"/>
        <v>15000</v>
      </c>
      <c r="H214" s="105">
        <f t="shared" si="36"/>
        <v>11000</v>
      </c>
      <c r="I214" s="105">
        <f t="shared" si="36"/>
        <v>9010</v>
      </c>
      <c r="J214" s="105">
        <f t="shared" si="36"/>
        <v>1000</v>
      </c>
      <c r="K214" s="105">
        <f t="shared" si="36"/>
        <v>23990</v>
      </c>
      <c r="L214" s="105">
        <f t="shared" si="36"/>
        <v>22600</v>
      </c>
      <c r="M214" s="105">
        <f t="shared" si="36"/>
        <v>1000</v>
      </c>
      <c r="N214" s="104">
        <f t="shared" si="36"/>
        <v>10000</v>
      </c>
    </row>
    <row r="215" spans="1:14" ht="15.75">
      <c r="A215" s="4" t="s">
        <v>14</v>
      </c>
      <c r="B215" s="5">
        <f>C215+D215+N215+M215</f>
        <v>64260</v>
      </c>
      <c r="C215" s="5">
        <v>43460</v>
      </c>
      <c r="D215" s="5">
        <f>E215+F215+G215+H215+J215+K215+L215</f>
        <v>20300</v>
      </c>
      <c r="E215" s="18">
        <v>6000</v>
      </c>
      <c r="F215" s="72">
        <v>2000</v>
      </c>
      <c r="G215" s="18">
        <v>4600</v>
      </c>
      <c r="H215" s="18">
        <v>1000</v>
      </c>
      <c r="I215" s="18"/>
      <c r="J215" s="18"/>
      <c r="K215" s="6">
        <v>6000</v>
      </c>
      <c r="L215" s="6">
        <v>700</v>
      </c>
      <c r="M215" s="8">
        <v>500</v>
      </c>
      <c r="N215" s="5"/>
    </row>
    <row r="216" spans="1:14" ht="15.75">
      <c r="A216" s="4" t="s">
        <v>15</v>
      </c>
      <c r="B216" s="5">
        <f>C216+D216+N216+M216</f>
        <v>69160</v>
      </c>
      <c r="C216" s="5">
        <v>50260</v>
      </c>
      <c r="D216" s="5">
        <f>E216+F216+G216+H216+J216+K216+L216</f>
        <v>18900</v>
      </c>
      <c r="E216" s="18">
        <v>6000</v>
      </c>
      <c r="F216" s="72">
        <v>2000</v>
      </c>
      <c r="G216" s="18">
        <v>4200</v>
      </c>
      <c r="H216" s="18">
        <v>1000</v>
      </c>
      <c r="I216" s="18"/>
      <c r="J216" s="18"/>
      <c r="K216" s="6">
        <v>5000</v>
      </c>
      <c r="L216" s="6">
        <v>700</v>
      </c>
      <c r="M216" s="6"/>
      <c r="N216" s="8"/>
    </row>
    <row r="217" spans="1:14" ht="15.75">
      <c r="A217" s="4" t="s">
        <v>16</v>
      </c>
      <c r="B217" s="5">
        <f>C217+D217+N217+M217</f>
        <v>73260</v>
      </c>
      <c r="C217" s="5">
        <f>43460+8500</f>
        <v>51960</v>
      </c>
      <c r="D217" s="5">
        <f>E217+F217+G217+H217+J217+K217+L217</f>
        <v>20300</v>
      </c>
      <c r="E217" s="18">
        <v>6000</v>
      </c>
      <c r="F217" s="72">
        <v>2000</v>
      </c>
      <c r="G217" s="18">
        <f>4100+1500</f>
        <v>5600</v>
      </c>
      <c r="H217" s="18">
        <v>1000</v>
      </c>
      <c r="I217" s="18"/>
      <c r="J217" s="18"/>
      <c r="K217" s="6">
        <v>5000</v>
      </c>
      <c r="L217" s="6">
        <v>700</v>
      </c>
      <c r="M217" s="8">
        <v>1000</v>
      </c>
      <c r="N217" s="8"/>
    </row>
    <row r="218" spans="1:14" ht="15.75">
      <c r="A218" s="103" t="s">
        <v>93</v>
      </c>
      <c r="B218" s="104">
        <f aca="true" t="shared" si="37" ref="B218:H218">SUM(B215:B217)</f>
        <v>206680</v>
      </c>
      <c r="C218" s="104">
        <f t="shared" si="37"/>
        <v>145680</v>
      </c>
      <c r="D218" s="104">
        <f t="shared" si="37"/>
        <v>59500</v>
      </c>
      <c r="E218" s="104">
        <f t="shared" si="37"/>
        <v>18000</v>
      </c>
      <c r="F218" s="104">
        <f t="shared" si="37"/>
        <v>6000</v>
      </c>
      <c r="G218" s="105">
        <f t="shared" si="37"/>
        <v>14400</v>
      </c>
      <c r="H218" s="105">
        <f t="shared" si="37"/>
        <v>3000</v>
      </c>
      <c r="I218" s="105"/>
      <c r="J218" s="105">
        <f>SUM(J215:J217)</f>
        <v>0</v>
      </c>
      <c r="K218" s="105">
        <f>SUM(K215:K217)</f>
        <v>16000</v>
      </c>
      <c r="L218" s="105">
        <f>SUM(L215:L217)</f>
        <v>2100</v>
      </c>
      <c r="M218" s="105">
        <f>SUM(M215:M217)</f>
        <v>1500</v>
      </c>
      <c r="N218" s="104">
        <f>SUM(N215:N217)</f>
        <v>0</v>
      </c>
    </row>
    <row r="219" spans="1:14" ht="15.75">
      <c r="A219" s="4" t="s">
        <v>18</v>
      </c>
      <c r="B219" s="5">
        <f>C219+D219+N219+M219</f>
        <v>136700</v>
      </c>
      <c r="C219" s="5">
        <v>68000</v>
      </c>
      <c r="D219" s="5">
        <f>E219+F219+G219+H219+J219+K219+L219</f>
        <v>29700</v>
      </c>
      <c r="E219" s="18">
        <v>6000</v>
      </c>
      <c r="F219" s="72">
        <v>2000</v>
      </c>
      <c r="G219" s="18">
        <v>14000</v>
      </c>
      <c r="H219" s="18">
        <v>1000</v>
      </c>
      <c r="I219" s="18"/>
      <c r="J219" s="18"/>
      <c r="K219" s="6">
        <v>5200</v>
      </c>
      <c r="L219" s="6">
        <v>1500</v>
      </c>
      <c r="M219" s="6">
        <v>3000</v>
      </c>
      <c r="N219" s="6">
        <v>36000</v>
      </c>
    </row>
    <row r="220" spans="1:14" ht="15.75">
      <c r="A220" s="4" t="s">
        <v>19</v>
      </c>
      <c r="B220" s="5">
        <f>C220+D220+N220+M220</f>
        <v>97200</v>
      </c>
      <c r="C220" s="5">
        <v>68000</v>
      </c>
      <c r="D220" s="5">
        <f>E220+F220+G220+H220+J220+K220+L220</f>
        <v>19700</v>
      </c>
      <c r="E220" s="18"/>
      <c r="F220" s="72">
        <v>2000</v>
      </c>
      <c r="G220" s="18">
        <v>10000</v>
      </c>
      <c r="H220" s="18">
        <v>1000</v>
      </c>
      <c r="I220" s="18"/>
      <c r="J220" s="18"/>
      <c r="K220" s="6">
        <v>5200</v>
      </c>
      <c r="L220" s="6">
        <v>1500</v>
      </c>
      <c r="M220" s="6">
        <v>2200</v>
      </c>
      <c r="N220" s="6">
        <v>7300</v>
      </c>
    </row>
    <row r="221" spans="1:14" ht="15.75">
      <c r="A221" s="4" t="s">
        <v>20</v>
      </c>
      <c r="B221" s="5">
        <f>C221+D221+N221+M221</f>
        <v>99840</v>
      </c>
      <c r="C221" s="5">
        <v>80240</v>
      </c>
      <c r="D221" s="5">
        <f>E221+F221+G221+H221+J221+K221+L221</f>
        <v>19600</v>
      </c>
      <c r="E221" s="18"/>
      <c r="F221" s="72">
        <v>2000</v>
      </c>
      <c r="G221" s="18">
        <v>10000</v>
      </c>
      <c r="H221" s="18">
        <v>1000</v>
      </c>
      <c r="I221" s="18"/>
      <c r="J221" s="18"/>
      <c r="K221" s="6">
        <v>5100</v>
      </c>
      <c r="L221" s="6">
        <v>1500</v>
      </c>
      <c r="M221" s="6"/>
      <c r="N221" s="10"/>
    </row>
    <row r="222" spans="1:14" ht="15.75">
      <c r="A222" s="103" t="s">
        <v>94</v>
      </c>
      <c r="B222" s="104">
        <f aca="true" t="shared" si="38" ref="B222:H222">SUM(B219:B221)</f>
        <v>333740</v>
      </c>
      <c r="C222" s="104">
        <f t="shared" si="38"/>
        <v>216240</v>
      </c>
      <c r="D222" s="104">
        <f t="shared" si="38"/>
        <v>69000</v>
      </c>
      <c r="E222" s="105">
        <f t="shared" si="38"/>
        <v>6000</v>
      </c>
      <c r="F222" s="104">
        <f t="shared" si="38"/>
        <v>6000</v>
      </c>
      <c r="G222" s="105">
        <f t="shared" si="38"/>
        <v>34000</v>
      </c>
      <c r="H222" s="105">
        <f t="shared" si="38"/>
        <v>3000</v>
      </c>
      <c r="I222" s="105"/>
      <c r="J222" s="105"/>
      <c r="K222" s="105">
        <f>SUM(K219:K221)</f>
        <v>15500</v>
      </c>
      <c r="L222" s="105">
        <f>SUM(L219:L221)</f>
        <v>4500</v>
      </c>
      <c r="M222" s="105">
        <f>SUM(M219:M221)</f>
        <v>5200</v>
      </c>
      <c r="N222" s="104">
        <f>SUM(N219:N221)</f>
        <v>43300</v>
      </c>
    </row>
    <row r="223" spans="1:14" ht="15.75">
      <c r="A223" s="4" t="s">
        <v>22</v>
      </c>
      <c r="B223" s="5">
        <f>C223+D223+N223+M223</f>
        <v>81200</v>
      </c>
      <c r="C223" s="5">
        <v>67000</v>
      </c>
      <c r="D223" s="5">
        <f>E223+F223+G223+H223+J223+K223+L223</f>
        <v>14200</v>
      </c>
      <c r="E223" s="18"/>
      <c r="F223" s="72">
        <v>2000</v>
      </c>
      <c r="G223" s="18">
        <v>5000</v>
      </c>
      <c r="H223" s="18">
        <v>1000</v>
      </c>
      <c r="I223" s="18"/>
      <c r="J223" s="18"/>
      <c r="K223" s="6">
        <v>5000</v>
      </c>
      <c r="L223" s="6">
        <v>1200</v>
      </c>
      <c r="M223" s="8"/>
      <c r="N223" s="21"/>
    </row>
    <row r="224" spans="1:14" ht="15.75">
      <c r="A224" s="4" t="s">
        <v>23</v>
      </c>
      <c r="B224" s="5">
        <f>C224+D224+N224+M224</f>
        <v>91000</v>
      </c>
      <c r="C224" s="5">
        <v>67000</v>
      </c>
      <c r="D224" s="5">
        <f>E224+F224+G224+H224+J224+K224+L224</f>
        <v>24000</v>
      </c>
      <c r="E224" s="18"/>
      <c r="F224" s="72">
        <v>12000</v>
      </c>
      <c r="G224" s="83">
        <v>6000</v>
      </c>
      <c r="H224" s="120"/>
      <c r="I224" s="120"/>
      <c r="J224" s="18"/>
      <c r="K224" s="84">
        <f>5000+1000</f>
        <v>6000</v>
      </c>
      <c r="L224" s="121"/>
      <c r="M224" s="6"/>
      <c r="N224" s="69"/>
    </row>
    <row r="225" spans="1:14" ht="15.75">
      <c r="A225" s="4" t="s">
        <v>24</v>
      </c>
      <c r="B225" s="5">
        <f>C225+D225+N225+M225</f>
        <v>90900</v>
      </c>
      <c r="C225" s="5">
        <v>79000</v>
      </c>
      <c r="D225" s="5">
        <f>E225+F225+G225+H225+J225+K225+L225</f>
        <v>11900</v>
      </c>
      <c r="E225" s="18"/>
      <c r="F225" s="72">
        <v>1000</v>
      </c>
      <c r="G225" s="18">
        <v>4700</v>
      </c>
      <c r="H225" s="120"/>
      <c r="I225" s="120"/>
      <c r="J225" s="18"/>
      <c r="K225" s="84">
        <f>5000+1200</f>
        <v>6200</v>
      </c>
      <c r="L225" s="6"/>
      <c r="M225" s="6"/>
      <c r="N225" s="62"/>
    </row>
    <row r="226" spans="1:14" ht="15.75">
      <c r="A226" s="103" t="s">
        <v>95</v>
      </c>
      <c r="B226" s="104">
        <f aca="true" t="shared" si="39" ref="B226:H226">SUM(B223:B225)</f>
        <v>263100</v>
      </c>
      <c r="C226" s="104">
        <f t="shared" si="39"/>
        <v>213000</v>
      </c>
      <c r="D226" s="104">
        <f t="shared" si="39"/>
        <v>50100</v>
      </c>
      <c r="E226" s="105">
        <f t="shared" si="39"/>
        <v>0</v>
      </c>
      <c r="F226" s="104">
        <f t="shared" si="39"/>
        <v>15000</v>
      </c>
      <c r="G226" s="105">
        <f t="shared" si="39"/>
        <v>15700</v>
      </c>
      <c r="H226" s="105">
        <f t="shared" si="39"/>
        <v>1000</v>
      </c>
      <c r="I226" s="105">
        <f>SUM(I223:I225)</f>
        <v>0</v>
      </c>
      <c r="J226" s="105"/>
      <c r="K226" s="105">
        <f>SUM(K223:K225)</f>
        <v>17200</v>
      </c>
      <c r="L226" s="105">
        <f>SUM(L223:L225)</f>
        <v>1200</v>
      </c>
      <c r="M226" s="105"/>
      <c r="N226" s="90">
        <f>SUM(N223:N225)</f>
        <v>0</v>
      </c>
    </row>
    <row r="227" spans="1:14" ht="25.5">
      <c r="A227" s="106" t="s">
        <v>164</v>
      </c>
      <c r="B227" s="107">
        <f>SUM(B226,B222,B218,B214)</f>
        <v>1095000</v>
      </c>
      <c r="C227" s="107">
        <f>SUM(C226,C222,C218,C214)</f>
        <v>742500</v>
      </c>
      <c r="D227" s="107">
        <f>SUM(D226,D222,D218,D214)</f>
        <v>291500</v>
      </c>
      <c r="E227" s="108">
        <f aca="true" t="shared" si="40" ref="E227:N227">SUM(E226,E222,E218,E214)</f>
        <v>46300</v>
      </c>
      <c r="F227" s="108">
        <f t="shared" si="40"/>
        <v>35000</v>
      </c>
      <c r="G227" s="108">
        <f t="shared" si="40"/>
        <v>79100</v>
      </c>
      <c r="H227" s="108">
        <f t="shared" si="40"/>
        <v>18000</v>
      </c>
      <c r="I227" s="108">
        <f t="shared" si="40"/>
        <v>9010</v>
      </c>
      <c r="J227" s="108">
        <f t="shared" si="40"/>
        <v>1000</v>
      </c>
      <c r="K227" s="108">
        <f t="shared" si="40"/>
        <v>72690</v>
      </c>
      <c r="L227" s="108">
        <f t="shared" si="40"/>
        <v>30400</v>
      </c>
      <c r="M227" s="108">
        <f t="shared" si="40"/>
        <v>7700</v>
      </c>
      <c r="N227" s="107">
        <f t="shared" si="40"/>
        <v>53300</v>
      </c>
    </row>
    <row r="228" spans="1:14" ht="12.75">
      <c r="A228" s="95"/>
      <c r="B228" s="95"/>
      <c r="C228" s="96" t="s">
        <v>177</v>
      </c>
      <c r="D228" s="111"/>
      <c r="E228" s="96"/>
      <c r="F228" s="95"/>
      <c r="G228" s="95"/>
      <c r="H228" s="95"/>
      <c r="I228" s="98"/>
      <c r="J228" s="95"/>
      <c r="K228" s="96"/>
      <c r="L228" s="97"/>
      <c r="M228" s="97"/>
      <c r="N228" s="97"/>
    </row>
    <row r="229" spans="1:14" ht="16.5">
      <c r="A229" s="143" t="s">
        <v>179</v>
      </c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</row>
    <row r="230" spans="1:14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6.5">
      <c r="A231" s="143" t="s">
        <v>130</v>
      </c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</row>
  </sheetData>
  <sheetProtection/>
  <mergeCells count="109">
    <mergeCell ref="A229:N229"/>
    <mergeCell ref="A231:N231"/>
    <mergeCell ref="A205:N205"/>
    <mergeCell ref="A206:L206"/>
    <mergeCell ref="A207:L207"/>
    <mergeCell ref="A208:C208"/>
    <mergeCell ref="M208:N208"/>
    <mergeCell ref="A209:A210"/>
    <mergeCell ref="B209:B210"/>
    <mergeCell ref="C209:C210"/>
    <mergeCell ref="D209:D210"/>
    <mergeCell ref="E209:L209"/>
    <mergeCell ref="A199:N199"/>
    <mergeCell ref="A201:N201"/>
    <mergeCell ref="M209:M210"/>
    <mergeCell ref="N209:N210"/>
    <mergeCell ref="M178:N178"/>
    <mergeCell ref="A179:A180"/>
    <mergeCell ref="B179:B180"/>
    <mergeCell ref="C179:C180"/>
    <mergeCell ref="D179:D180"/>
    <mergeCell ref="E179:L179"/>
    <mergeCell ref="M150:M151"/>
    <mergeCell ref="N150:N151"/>
    <mergeCell ref="A170:N170"/>
    <mergeCell ref="A172:N172"/>
    <mergeCell ref="M179:M180"/>
    <mergeCell ref="N179:N180"/>
    <mergeCell ref="A175:N175"/>
    <mergeCell ref="A176:L176"/>
    <mergeCell ref="A177:L177"/>
    <mergeCell ref="A178:C178"/>
    <mergeCell ref="A146:N146"/>
    <mergeCell ref="A147:L147"/>
    <mergeCell ref="A148:L148"/>
    <mergeCell ref="A149:C149"/>
    <mergeCell ref="M149:N149"/>
    <mergeCell ref="A150:A151"/>
    <mergeCell ref="B150:B151"/>
    <mergeCell ref="C150:C151"/>
    <mergeCell ref="D150:D151"/>
    <mergeCell ref="E150:L150"/>
    <mergeCell ref="M93:M94"/>
    <mergeCell ref="N93:N94"/>
    <mergeCell ref="A113:N113"/>
    <mergeCell ref="A115:N115"/>
    <mergeCell ref="C121:C122"/>
    <mergeCell ref="D121:D122"/>
    <mergeCell ref="M121:M122"/>
    <mergeCell ref="B93:B94"/>
    <mergeCell ref="C93:C94"/>
    <mergeCell ref="D93:D94"/>
    <mergeCell ref="L37:L38"/>
    <mergeCell ref="A89:N89"/>
    <mergeCell ref="A90:L90"/>
    <mergeCell ref="A91:L91"/>
    <mergeCell ref="A92:C92"/>
    <mergeCell ref="A93:A94"/>
    <mergeCell ref="D65:D66"/>
    <mergeCell ref="E65:L65"/>
    <mergeCell ref="A85:N85"/>
    <mergeCell ref="A87:N87"/>
    <mergeCell ref="A34:K34"/>
    <mergeCell ref="A35:K35"/>
    <mergeCell ref="A36:B36"/>
    <mergeCell ref="D36:H36"/>
    <mergeCell ref="J36:L36"/>
    <mergeCell ref="A37:A38"/>
    <mergeCell ref="B37:B38"/>
    <mergeCell ref="C37:C38"/>
    <mergeCell ref="D37:D38"/>
    <mergeCell ref="E37:K37"/>
    <mergeCell ref="E7:L7"/>
    <mergeCell ref="A3:N3"/>
    <mergeCell ref="A4:L4"/>
    <mergeCell ref="A5:L5"/>
    <mergeCell ref="A6:C6"/>
    <mergeCell ref="A7:A8"/>
    <mergeCell ref="B7:B8"/>
    <mergeCell ref="N65:N66"/>
    <mergeCell ref="C65:C66"/>
    <mergeCell ref="O6:P6"/>
    <mergeCell ref="M7:M8"/>
    <mergeCell ref="N7:N8"/>
    <mergeCell ref="A27:N27"/>
    <mergeCell ref="A29:N29"/>
    <mergeCell ref="A33:L33"/>
    <mergeCell ref="C7:C8"/>
    <mergeCell ref="D7:D8"/>
    <mergeCell ref="A120:C120"/>
    <mergeCell ref="A121:A122"/>
    <mergeCell ref="O63:P63"/>
    <mergeCell ref="A61:N61"/>
    <mergeCell ref="A62:L62"/>
    <mergeCell ref="A63:L63"/>
    <mergeCell ref="A64:C64"/>
    <mergeCell ref="A65:A66"/>
    <mergeCell ref="B65:B66"/>
    <mergeCell ref="M65:M66"/>
    <mergeCell ref="B121:B122"/>
    <mergeCell ref="E121:L121"/>
    <mergeCell ref="E93:L93"/>
    <mergeCell ref="N121:N122"/>
    <mergeCell ref="A141:N141"/>
    <mergeCell ref="A143:N143"/>
    <mergeCell ref="M120:N120"/>
    <mergeCell ref="A117:N117"/>
    <mergeCell ref="A118:L118"/>
    <mergeCell ref="A119:L119"/>
  </mergeCells>
  <printOptions/>
  <pageMargins left="0.31496062992125984" right="0" top="0.35433070866141736" bottom="0.15748031496062992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I18" sqref="I18"/>
    </sheetView>
  </sheetViews>
  <sheetFormatPr defaultColWidth="9.00390625" defaultRowHeight="12.75"/>
  <cols>
    <col min="1" max="1" width="36.625" style="0" customWidth="1"/>
    <col min="2" max="6" width="11.75390625" style="0" customWidth="1"/>
    <col min="7" max="7" width="7.875" style="0" customWidth="1"/>
    <col min="8" max="8" width="9.25390625" style="0" customWidth="1"/>
    <col min="9" max="9" width="7.875" style="0" customWidth="1"/>
    <col min="10" max="11" width="7.125" style="0" customWidth="1"/>
    <col min="12" max="12" width="9.25390625" style="0" customWidth="1"/>
    <col min="13" max="14" width="8.125" style="0" customWidth="1"/>
    <col min="15" max="15" width="8.875" style="0" customWidth="1"/>
    <col min="16" max="16" width="7.375" style="0" customWidth="1"/>
  </cols>
  <sheetData>
    <row r="1" spans="1:13" ht="14.25">
      <c r="A1" s="159" t="s">
        <v>205</v>
      </c>
      <c r="B1" s="159"/>
      <c r="C1" s="159"/>
      <c r="D1" s="159"/>
      <c r="E1" s="159"/>
      <c r="F1" s="159"/>
      <c r="G1" s="122"/>
      <c r="H1" s="122"/>
      <c r="I1" s="122"/>
      <c r="J1" s="122"/>
      <c r="K1" s="122"/>
      <c r="L1" s="122"/>
      <c r="M1" s="122"/>
    </row>
    <row r="2" spans="1:13" ht="19.5">
      <c r="A2" s="149" t="s">
        <v>180</v>
      </c>
      <c r="B2" s="149"/>
      <c r="C2" s="149"/>
      <c r="D2" s="149"/>
      <c r="E2" s="149"/>
      <c r="F2" s="149"/>
      <c r="G2" s="123"/>
      <c r="H2" s="123"/>
      <c r="I2" s="123"/>
      <c r="J2" s="123"/>
      <c r="K2" s="123"/>
      <c r="L2" s="123"/>
      <c r="M2" s="123"/>
    </row>
    <row r="3" spans="1:13" ht="19.5">
      <c r="A3" s="177" t="s">
        <v>204</v>
      </c>
      <c r="B3" s="177"/>
      <c r="C3" s="177"/>
      <c r="D3" s="177"/>
      <c r="E3" s="177"/>
      <c r="F3" s="177"/>
      <c r="G3" s="123"/>
      <c r="H3" s="123"/>
      <c r="I3" s="123"/>
      <c r="J3" s="123"/>
      <c r="K3" s="123"/>
      <c r="L3" s="123"/>
      <c r="M3" s="123"/>
    </row>
    <row r="4" spans="1:13" ht="19.5">
      <c r="A4" s="130"/>
      <c r="B4" s="178" t="s">
        <v>194</v>
      </c>
      <c r="C4" s="179"/>
      <c r="D4" s="180" t="s">
        <v>203</v>
      </c>
      <c r="E4" s="180"/>
      <c r="F4" s="180"/>
      <c r="G4" s="123"/>
      <c r="H4" s="123"/>
      <c r="I4" s="123"/>
      <c r="J4" s="123"/>
      <c r="K4" s="123"/>
      <c r="L4" s="123"/>
      <c r="M4" s="123"/>
    </row>
    <row r="5" spans="1:6" ht="49.5" customHeight="1">
      <c r="A5" s="125"/>
      <c r="B5" s="131" t="s">
        <v>195</v>
      </c>
      <c r="C5" s="131" t="s">
        <v>196</v>
      </c>
      <c r="D5" s="131" t="s">
        <v>201</v>
      </c>
      <c r="E5" s="131" t="s">
        <v>202</v>
      </c>
      <c r="F5" s="131" t="s">
        <v>199</v>
      </c>
    </row>
    <row r="6" spans="1:6" ht="26.25" customHeight="1">
      <c r="A6" s="136" t="s">
        <v>188</v>
      </c>
      <c r="B6" s="135">
        <f>B7+B9+B18</f>
        <v>1741299</v>
      </c>
      <c r="C6" s="135">
        <f>C7+C9+C18</f>
        <v>1826299</v>
      </c>
      <c r="D6" s="135">
        <f>D7+D9+D18</f>
        <v>881100</v>
      </c>
      <c r="E6" s="135">
        <f>E7+E9+E18</f>
        <v>942899</v>
      </c>
      <c r="F6" s="135">
        <f>F7+F9+F18</f>
        <v>779029.52</v>
      </c>
    </row>
    <row r="7" spans="1:6" ht="18.75" customHeight="1">
      <c r="A7" s="137" t="s">
        <v>189</v>
      </c>
      <c r="B7" s="124">
        <v>1280000</v>
      </c>
      <c r="C7" s="124">
        <v>1280000</v>
      </c>
      <c r="D7" s="124">
        <v>620000</v>
      </c>
      <c r="E7" s="124">
        <v>643500</v>
      </c>
      <c r="F7" s="124">
        <v>630336</v>
      </c>
    </row>
    <row r="8" spans="1:6" ht="24" customHeight="1" hidden="1">
      <c r="A8" s="138"/>
      <c r="B8" s="124" t="e">
        <f>C8+D8+#REF!+E8</f>
        <v>#REF!</v>
      </c>
      <c r="C8" s="124" t="e">
        <f>D8+E8+#REF!+F8</f>
        <v>#REF!</v>
      </c>
      <c r="D8" s="124"/>
      <c r="E8" s="124"/>
      <c r="F8" s="124"/>
    </row>
    <row r="9" spans="1:6" ht="32.25" customHeight="1">
      <c r="A9" s="139" t="s">
        <v>198</v>
      </c>
      <c r="B9" s="124">
        <f>B10+B11+B12+B13+B14+B15+B16+B17</f>
        <v>449299</v>
      </c>
      <c r="C9" s="124">
        <f>C10+C11+C12+C13+C14+C15+C16+C17</f>
        <v>534299</v>
      </c>
      <c r="D9" s="124">
        <f>D10+D11+D12+D13+D14+D15+D16+D17</f>
        <v>249100</v>
      </c>
      <c r="E9" s="124">
        <f>E10+E11+E12+E13+E14+E15+E16+E17</f>
        <v>287399</v>
      </c>
      <c r="F9" s="124">
        <f>F10+F11+F12+F13+F14+F15+F16+F17</f>
        <v>139022</v>
      </c>
    </row>
    <row r="10" spans="1:6" ht="24" customHeight="1">
      <c r="A10" s="127" t="s">
        <v>181</v>
      </c>
      <c r="B10" s="128">
        <v>79800</v>
      </c>
      <c r="C10" s="128">
        <v>79800</v>
      </c>
      <c r="D10" s="128">
        <v>39900</v>
      </c>
      <c r="E10" s="128">
        <v>43700</v>
      </c>
      <c r="F10" s="128">
        <v>43595</v>
      </c>
    </row>
    <row r="11" spans="1:6" ht="24" customHeight="1">
      <c r="A11" s="127" t="s">
        <v>182</v>
      </c>
      <c r="B11" s="128">
        <v>30000</v>
      </c>
      <c r="C11" s="128">
        <v>30000</v>
      </c>
      <c r="D11" s="128">
        <v>15000</v>
      </c>
      <c r="E11" s="128">
        <v>15000</v>
      </c>
      <c r="F11" s="128">
        <v>8344</v>
      </c>
    </row>
    <row r="12" spans="1:6" ht="24" customHeight="1">
      <c r="A12" s="127" t="s">
        <v>183</v>
      </c>
      <c r="B12" s="128">
        <v>112000</v>
      </c>
      <c r="C12" s="128">
        <v>112000</v>
      </c>
      <c r="D12" s="128">
        <v>56200</v>
      </c>
      <c r="E12" s="128">
        <v>56200</v>
      </c>
      <c r="F12" s="128">
        <v>34236</v>
      </c>
    </row>
    <row r="13" spans="1:6" ht="24" customHeight="1">
      <c r="A13" s="127" t="s">
        <v>184</v>
      </c>
      <c r="B13" s="128">
        <v>19499</v>
      </c>
      <c r="C13" s="128">
        <v>19499</v>
      </c>
      <c r="D13" s="128">
        <v>10000</v>
      </c>
      <c r="E13" s="128">
        <v>9499</v>
      </c>
      <c r="F13" s="128">
        <v>4614</v>
      </c>
    </row>
    <row r="14" spans="1:6" ht="24" customHeight="1">
      <c r="A14" s="127" t="s">
        <v>185</v>
      </c>
      <c r="B14" s="128">
        <v>1000</v>
      </c>
      <c r="C14" s="128">
        <v>1000</v>
      </c>
      <c r="D14" s="128">
        <v>1000</v>
      </c>
      <c r="E14" s="128">
        <v>1000</v>
      </c>
      <c r="F14" s="128">
        <v>0</v>
      </c>
    </row>
    <row r="15" spans="1:6" ht="38.25" customHeight="1">
      <c r="A15" s="127" t="s">
        <v>186</v>
      </c>
      <c r="B15" s="128">
        <v>4000</v>
      </c>
      <c r="C15" s="128">
        <v>4000</v>
      </c>
      <c r="D15" s="128">
        <v>4000</v>
      </c>
      <c r="E15" s="128">
        <v>4000</v>
      </c>
      <c r="F15" s="128">
        <v>900</v>
      </c>
    </row>
    <row r="16" spans="1:6" ht="38.25" customHeight="1">
      <c r="A16" s="126" t="s">
        <v>187</v>
      </c>
      <c r="B16" s="128">
        <v>125000</v>
      </c>
      <c r="C16" s="128">
        <v>110000</v>
      </c>
      <c r="D16" s="128">
        <v>65000</v>
      </c>
      <c r="E16" s="128">
        <v>50000</v>
      </c>
      <c r="F16" s="128">
        <v>41531</v>
      </c>
    </row>
    <row r="17" spans="1:6" ht="29.25" customHeight="1">
      <c r="A17" s="126" t="s">
        <v>190</v>
      </c>
      <c r="B17" s="128">
        <v>78000</v>
      </c>
      <c r="C17" s="128">
        <v>178000</v>
      </c>
      <c r="D17" s="128">
        <v>58000</v>
      </c>
      <c r="E17" s="128">
        <v>108000</v>
      </c>
      <c r="F17" s="128">
        <v>5802</v>
      </c>
    </row>
    <row r="18" spans="1:6" ht="28.5" customHeight="1">
      <c r="A18" s="140" t="s">
        <v>197</v>
      </c>
      <c r="B18" s="129">
        <v>12000</v>
      </c>
      <c r="C18" s="129">
        <v>12000</v>
      </c>
      <c r="D18" s="129">
        <v>12000</v>
      </c>
      <c r="E18" s="129">
        <v>12000</v>
      </c>
      <c r="F18" s="129">
        <v>9671.52</v>
      </c>
    </row>
    <row r="19" spans="1:6" ht="21" customHeight="1">
      <c r="A19" s="132" t="s">
        <v>191</v>
      </c>
      <c r="B19" s="133">
        <v>0</v>
      </c>
      <c r="C19" s="133">
        <v>15000</v>
      </c>
      <c r="D19" s="134">
        <v>0</v>
      </c>
      <c r="E19" s="134">
        <v>15000</v>
      </c>
      <c r="F19" s="134">
        <v>9385</v>
      </c>
    </row>
    <row r="20" spans="1:6" ht="36" customHeight="1">
      <c r="A20" s="132" t="s">
        <v>192</v>
      </c>
      <c r="B20" s="135">
        <v>121200</v>
      </c>
      <c r="C20" s="135">
        <v>121200</v>
      </c>
      <c r="D20" s="135">
        <v>121200</v>
      </c>
      <c r="E20" s="135">
        <v>121200</v>
      </c>
      <c r="F20" s="135">
        <v>27253</v>
      </c>
    </row>
    <row r="21" spans="1:6" ht="27.75" customHeight="1">
      <c r="A21" s="132" t="s">
        <v>193</v>
      </c>
      <c r="B21" s="135">
        <v>501</v>
      </c>
      <c r="C21" s="135">
        <v>501</v>
      </c>
      <c r="D21" s="135">
        <v>0</v>
      </c>
      <c r="E21" s="135">
        <v>501</v>
      </c>
      <c r="F21" s="135">
        <v>500.33</v>
      </c>
    </row>
    <row r="22" spans="1:6" ht="31.5" customHeight="1">
      <c r="A22" s="141" t="s">
        <v>200</v>
      </c>
      <c r="B22" s="142">
        <f>B6+B20+B21+B19</f>
        <v>1863000</v>
      </c>
      <c r="C22" s="142">
        <f>C6+C20+C21+C19</f>
        <v>1963000</v>
      </c>
      <c r="D22" s="142">
        <f>D6+D20+D21</f>
        <v>1002300</v>
      </c>
      <c r="E22" s="142">
        <f>E6+E20+E21+E19</f>
        <v>1079600</v>
      </c>
      <c r="F22" s="142">
        <f>F6+F20+F21+F19</f>
        <v>816167.85</v>
      </c>
    </row>
  </sheetData>
  <sheetProtection/>
  <mergeCells count="5">
    <mergeCell ref="A1:F1"/>
    <mergeCell ref="A2:F2"/>
    <mergeCell ref="A3:F3"/>
    <mergeCell ref="B4:C4"/>
    <mergeCell ref="D4:F4"/>
  </mergeCells>
  <printOptions/>
  <pageMargins left="0.7" right="0.2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BSS-2</dc:creator>
  <cp:keywords/>
  <dc:description/>
  <cp:lastModifiedBy>badrius</cp:lastModifiedBy>
  <cp:lastPrinted>2014-07-27T12:13:54Z</cp:lastPrinted>
  <dcterms:created xsi:type="dcterms:W3CDTF">2006-08-29T12:51:16Z</dcterms:created>
  <dcterms:modified xsi:type="dcterms:W3CDTF">2014-07-27T13:12:24Z</dcterms:modified>
  <cp:category/>
  <cp:version/>
  <cp:contentType/>
  <cp:contentStatus/>
</cp:coreProperties>
</file>